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https://cengageo365-my.sharepoint.com/personal/birgit_gruber_cengage_com/Documents/Projects/Drury MCA_11e/05_Digital Resources/02_CWS/CWS Handover/"/>
    </mc:Choice>
  </mc:AlternateContent>
  <xr:revisionPtr revIDLastSave="8" documentId="8_{B4513B5E-3EF8-4B53-806F-9E6DDF33D814}" xr6:coauthVersionLast="45" xr6:coauthVersionMax="45" xr10:uidLastSave="{3D4AED87-5052-4919-8A87-5877A3156502}"/>
  <bookViews>
    <workbookView xWindow="-120" yWindow="-120" windowWidth="29040" windowHeight="15990" xr2:uid="{00000000-000D-0000-FFFF-FFFF00000000}"/>
  </bookViews>
  <sheets>
    <sheet name="INSTRUCTIONS " sheetId="2" r:id="rId1"/>
    <sheet name="Cost estimation 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K21" i="1"/>
  <c r="F27" i="1"/>
  <c r="F28" i="1"/>
  <c r="F30" i="1"/>
  <c r="F22" i="1"/>
  <c r="F23" i="1"/>
  <c r="F13" i="1"/>
  <c r="F14" i="1"/>
  <c r="F17" i="1"/>
  <c r="F33" i="1"/>
  <c r="F34" i="1"/>
  <c r="G22" i="1"/>
  <c r="F18" i="1"/>
  <c r="F15" i="1"/>
  <c r="R27" i="1"/>
  <c r="R28" i="1"/>
  <c r="R30" i="1"/>
  <c r="N27" i="1"/>
  <c r="N28" i="1"/>
  <c r="N30" i="1"/>
  <c r="J27" i="1"/>
  <c r="J28" i="1"/>
  <c r="J30" i="1"/>
  <c r="G23" i="1"/>
  <c r="G24" i="1"/>
  <c r="H22" i="1"/>
  <c r="I22" i="1"/>
  <c r="I23" i="1"/>
  <c r="I24" i="1"/>
  <c r="J22" i="1"/>
  <c r="K22" i="1"/>
  <c r="L22" i="1"/>
  <c r="M22" i="1"/>
  <c r="N22" i="1"/>
  <c r="O22" i="1"/>
  <c r="P22" i="1"/>
  <c r="Q22" i="1"/>
  <c r="R22" i="1"/>
  <c r="S22" i="1"/>
  <c r="T22" i="1"/>
  <c r="F24" i="1"/>
  <c r="G27" i="1"/>
  <c r="G28" i="1"/>
  <c r="G30" i="1"/>
  <c r="H27" i="1"/>
  <c r="H28" i="1"/>
  <c r="H30" i="1"/>
  <c r="I27" i="1"/>
  <c r="K27" i="1"/>
  <c r="K28" i="1"/>
  <c r="K30" i="1"/>
  <c r="L27" i="1"/>
  <c r="L28" i="1"/>
  <c r="L30" i="1"/>
  <c r="M27" i="1"/>
  <c r="O27" i="1"/>
  <c r="O28" i="1"/>
  <c r="O30" i="1"/>
  <c r="P27" i="1"/>
  <c r="P28" i="1"/>
  <c r="P30" i="1"/>
  <c r="Q27" i="1"/>
  <c r="Q28" i="1"/>
  <c r="Q30" i="1"/>
  <c r="S27" i="1"/>
  <c r="S28" i="1"/>
  <c r="S30" i="1"/>
  <c r="T27" i="1"/>
  <c r="T28" i="1"/>
  <c r="T30" i="1"/>
  <c r="I28" i="1"/>
  <c r="I30" i="1"/>
  <c r="M28" i="1"/>
  <c r="M30" i="1"/>
  <c r="S15" i="1"/>
  <c r="L15" i="1"/>
  <c r="M15" i="1"/>
  <c r="N15" i="1"/>
  <c r="O15" i="1"/>
  <c r="P15" i="1"/>
  <c r="Q15" i="1"/>
  <c r="R15" i="1"/>
  <c r="T15" i="1"/>
  <c r="G15" i="1"/>
  <c r="H15" i="1"/>
  <c r="I15" i="1"/>
  <c r="J15" i="1"/>
  <c r="K15" i="1"/>
  <c r="S13" i="1"/>
  <c r="T13" i="1"/>
  <c r="S14" i="1"/>
  <c r="T14" i="1"/>
  <c r="G14" i="1"/>
  <c r="H14" i="1"/>
  <c r="I14" i="1"/>
  <c r="J14" i="1"/>
  <c r="K14" i="1"/>
  <c r="L14" i="1"/>
  <c r="M14" i="1"/>
  <c r="N14" i="1"/>
  <c r="O14" i="1"/>
  <c r="P14" i="1"/>
  <c r="Q14" i="1"/>
  <c r="R14" i="1"/>
  <c r="G13" i="1"/>
  <c r="H13" i="1"/>
  <c r="H17" i="1"/>
  <c r="H18" i="1"/>
  <c r="I13" i="1"/>
  <c r="J13" i="1"/>
  <c r="K13" i="1"/>
  <c r="K17" i="1"/>
  <c r="L13" i="1"/>
  <c r="L17" i="1"/>
  <c r="M13" i="1"/>
  <c r="N13" i="1"/>
  <c r="O13" i="1"/>
  <c r="P13" i="1"/>
  <c r="Q13" i="1"/>
  <c r="R13" i="1"/>
  <c r="O17" i="1"/>
  <c r="F31" i="1"/>
  <c r="I31" i="1"/>
  <c r="G31" i="1"/>
  <c r="R17" i="1"/>
  <c r="R18" i="1"/>
  <c r="N17" i="1"/>
  <c r="N18" i="1"/>
  <c r="J17" i="1"/>
  <c r="J18" i="1"/>
  <c r="T17" i="1"/>
  <c r="T18" i="1"/>
  <c r="S17" i="1"/>
  <c r="S18" i="1"/>
  <c r="P17" i="1"/>
  <c r="P18" i="1"/>
  <c r="I17" i="1"/>
  <c r="I18" i="1"/>
  <c r="Q17" i="1"/>
  <c r="Q18" i="1"/>
  <c r="M17" i="1"/>
  <c r="M18" i="1"/>
  <c r="G17" i="1"/>
  <c r="G18" i="1"/>
  <c r="O18" i="1"/>
  <c r="K18" i="1"/>
  <c r="L18" i="1"/>
  <c r="G33" i="1"/>
  <c r="G34" i="1"/>
  <c r="I33" i="1"/>
  <c r="I34" i="1"/>
  <c r="N23" i="1"/>
  <c r="H23" i="1"/>
  <c r="H24" i="1"/>
  <c r="N24" i="1"/>
  <c r="R23" i="1"/>
  <c r="M23" i="1"/>
  <c r="O23" i="1"/>
  <c r="K23" i="1"/>
  <c r="T23" i="1"/>
  <c r="L23" i="1"/>
  <c r="J23" i="1"/>
  <c r="P23" i="1"/>
  <c r="Q23" i="1"/>
  <c r="S23" i="1"/>
  <c r="N31" i="1"/>
  <c r="N33" i="1"/>
  <c r="N34" i="1"/>
  <c r="H31" i="1"/>
  <c r="H33" i="1"/>
  <c r="H34" i="1"/>
  <c r="O24" i="1"/>
  <c r="P24" i="1"/>
  <c r="P31" i="1"/>
  <c r="K24" i="1"/>
  <c r="J24" i="1"/>
  <c r="S24" i="1"/>
  <c r="L24" i="1"/>
  <c r="M24" i="1"/>
  <c r="Q24" i="1"/>
  <c r="T24" i="1"/>
  <c r="R24" i="1"/>
  <c r="R31" i="1"/>
  <c r="K31" i="1"/>
  <c r="K33" i="1"/>
  <c r="K34" i="1"/>
  <c r="Q31" i="1"/>
  <c r="Q33" i="1"/>
  <c r="Q34" i="1"/>
  <c r="J31" i="1"/>
  <c r="J33" i="1"/>
  <c r="J34" i="1"/>
  <c r="O31" i="1"/>
  <c r="O33" i="1"/>
  <c r="O34" i="1"/>
  <c r="M31" i="1"/>
  <c r="M33" i="1"/>
  <c r="M34" i="1"/>
  <c r="L31" i="1"/>
  <c r="L33" i="1"/>
  <c r="L34" i="1"/>
  <c r="T31" i="1"/>
  <c r="T33" i="1"/>
  <c r="T34" i="1"/>
  <c r="S31" i="1"/>
  <c r="S33" i="1"/>
  <c r="S34" i="1"/>
  <c r="R33" i="1"/>
  <c r="R34" i="1"/>
  <c r="P33" i="1"/>
  <c r="P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16" authorId="0" shapeId="0" xr:uid="{926E5D74-5854-B449-AC9E-FDEC24C2AC88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 highlighted cell explains the use of a formula in further detail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K21" authorId="0" shapeId="0" xr:uid="{834228D1-B283-5944-A82D-F3F0C0E18715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The question says this value increases by 10% every 30,000 miles
</t>
        </r>
      </text>
    </comment>
    <comment ref="G22" authorId="0" shapeId="0" xr:uid="{AAE26C92-2A20-0A46-A798-0AB2D07BFB5E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8"/>
            <color rgb="FF000000"/>
            <rFont val="Calibri"/>
            <family val="2"/>
          </rPr>
          <t>=ROUNDDOWN(G10/$F$8,0)*$F$7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8"/>
            <color rgb="FF000000"/>
            <rFont val="Calibri"/>
            <family val="2"/>
          </rPr>
          <t>ROUNDDOWN is used to rounddown the value to a single whole number. The answer for this particular calculation(20000/16000) will give 1 instead of 1.25</t>
        </r>
        <r>
          <rPr>
            <sz val="10"/>
            <color rgb="FF000000"/>
            <rFont val="Calibr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<sst xmlns="http://schemas.openxmlformats.org/spreadsheetml/2006/main" count="41" uniqueCount="39">
  <si>
    <t xml:space="preserve">Miles </t>
  </si>
  <si>
    <t xml:space="preserve">Spare Parts </t>
  </si>
  <si>
    <t xml:space="preserve">Fuel </t>
  </si>
  <si>
    <t xml:space="preserve">Total Variable Costs </t>
  </si>
  <si>
    <t>Variable Costs per mile</t>
  </si>
  <si>
    <t xml:space="preserve">Vehicle Licence </t>
  </si>
  <si>
    <t xml:space="preserve">Insurance </t>
  </si>
  <si>
    <t>Tyres</t>
  </si>
  <si>
    <t xml:space="preserve">Total Fixed Costs </t>
  </si>
  <si>
    <t xml:space="preserve">Fixed cost per mile </t>
  </si>
  <si>
    <t xml:space="preserve">TOTAL COST PER MILE </t>
  </si>
  <si>
    <t xml:space="preserve">Diesel </t>
  </si>
  <si>
    <t xml:space="preserve">Litres per mile </t>
  </si>
  <si>
    <t xml:space="preserve">Driver's wages </t>
  </si>
  <si>
    <t>Miles an hour</t>
  </si>
  <si>
    <t xml:space="preserve">Wage rate/hr </t>
  </si>
  <si>
    <t xml:space="preserve">Tyres Cost </t>
  </si>
  <si>
    <t xml:space="preserve">License </t>
  </si>
  <si>
    <t>Fixed Costs (c )</t>
  </si>
  <si>
    <t>Stepped Fixed Costs (b)</t>
  </si>
  <si>
    <t>Variable Costs (a)</t>
  </si>
  <si>
    <t>TOTAL COST (a+b+c)</t>
  </si>
  <si>
    <t>Total S. Fixed Costs per mile</t>
  </si>
  <si>
    <t>Total S. Fixed Costs</t>
  </si>
  <si>
    <t xml:space="preserve">Servicing </t>
  </si>
  <si>
    <t xml:space="preserve">Service </t>
  </si>
  <si>
    <t>Increment</t>
  </si>
  <si>
    <t>Succulent Swift Sweets</t>
  </si>
  <si>
    <t xml:space="preserve">INSTRUCTIONS </t>
  </si>
  <si>
    <t xml:space="preserve">Please use the key below when reviewing the answers on the worksheets that follow. </t>
  </si>
  <si>
    <t>Green usually represents a heading.</t>
  </si>
  <si>
    <t>Yellow represents values taken from the question that will be used in creating formulas.</t>
  </si>
  <si>
    <t xml:space="preserve">This bubble will be used to explain an advanced formula which you might not be familiar with. </t>
  </si>
  <si>
    <t>Highlighted Cell</t>
  </si>
  <si>
    <t>Hover over a highlighted cell to reveal a detailed explanation.</t>
  </si>
  <si>
    <t>For any other formula, please double-click on the cell and Excel will show you the formula and the cell references that have been used (as shown below).</t>
  </si>
  <si>
    <t xml:space="preserve">Per - Miles </t>
  </si>
  <si>
    <t>Every - Miles</t>
  </si>
  <si>
    <t>Blue represents values that have been calculated as per the question requirements.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</si>
</sst>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0"/>
      <color rgb="FF000000"/>
      <name val="Calibri"/>
      <family val="2"/>
    </font>
    <font>
      <sz val="18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CE3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44" fontId="0" fillId="0" borderId="0" xfId="2" applyFont="1"/>
    <xf numFmtId="44" fontId="0" fillId="0" borderId="1" xfId="2" applyFont="1" applyBorder="1"/>
    <xf numFmtId="44" fontId="0" fillId="0" borderId="3" xfId="2" applyFont="1" applyBorder="1"/>
    <xf numFmtId="44" fontId="0" fillId="0" borderId="4" xfId="2" applyFont="1" applyBorder="1"/>
    <xf numFmtId="44" fontId="0" fillId="0" borderId="6" xfId="2" applyFont="1" applyBorder="1"/>
    <xf numFmtId="44" fontId="0" fillId="0" borderId="8" xfId="2" applyFont="1" applyBorder="1"/>
    <xf numFmtId="44" fontId="0" fillId="0" borderId="9" xfId="2" applyFont="1" applyBorder="1"/>
    <xf numFmtId="44" fontId="0" fillId="0" borderId="10" xfId="2" applyFont="1" applyBorder="1"/>
    <xf numFmtId="44" fontId="0" fillId="0" borderId="11" xfId="2" applyFont="1" applyBorder="1"/>
    <xf numFmtId="44" fontId="0" fillId="0" borderId="12" xfId="2" applyFont="1" applyBorder="1"/>
    <xf numFmtId="44" fontId="0" fillId="0" borderId="13" xfId="2" applyFont="1" applyBorder="1"/>
    <xf numFmtId="44" fontId="0" fillId="0" borderId="14" xfId="2" applyFont="1" applyBorder="1"/>
    <xf numFmtId="0" fontId="0" fillId="0" borderId="19" xfId="0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0" fontId="2" fillId="2" borderId="15" xfId="0" applyFont="1" applyFill="1" applyBorder="1"/>
    <xf numFmtId="44" fontId="2" fillId="0" borderId="4" xfId="2" applyFont="1" applyBorder="1"/>
    <xf numFmtId="164" fontId="2" fillId="0" borderId="9" xfId="1" applyNumberFormat="1" applyFont="1" applyBorder="1"/>
    <xf numFmtId="44" fontId="0" fillId="0" borderId="4" xfId="2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9" xfId="0" applyBorder="1"/>
    <xf numFmtId="0" fontId="0" fillId="3" borderId="2" xfId="0" applyFill="1" applyBorder="1"/>
    <xf numFmtId="0" fontId="0" fillId="3" borderId="7" xfId="0" applyFill="1" applyBorder="1"/>
    <xf numFmtId="164" fontId="0" fillId="0" borderId="21" xfId="1" applyNumberFormat="1" applyFont="1" applyBorder="1"/>
    <xf numFmtId="43" fontId="0" fillId="0" borderId="9" xfId="1" applyFont="1" applyBorder="1"/>
    <xf numFmtId="44" fontId="0" fillId="0" borderId="0" xfId="2" applyFont="1" applyBorder="1"/>
    <xf numFmtId="43" fontId="0" fillId="0" borderId="0" xfId="1" applyFont="1" applyBorder="1"/>
    <xf numFmtId="0" fontId="0" fillId="0" borderId="0" xfId="0" applyFill="1"/>
    <xf numFmtId="0" fontId="0" fillId="0" borderId="0" xfId="0" applyFill="1" applyBorder="1"/>
    <xf numFmtId="43" fontId="0" fillId="0" borderId="8" xfId="1" applyFont="1" applyBorder="1"/>
    <xf numFmtId="44" fontId="0" fillId="0" borderId="22" xfId="2" applyFont="1" applyBorder="1"/>
    <xf numFmtId="164" fontId="0" fillId="0" borderId="23" xfId="1" applyNumberFormat="1" applyFont="1" applyBorder="1"/>
    <xf numFmtId="0" fontId="0" fillId="3" borderId="24" xfId="0" applyFill="1" applyBorder="1"/>
    <xf numFmtId="164" fontId="0" fillId="0" borderId="20" xfId="1" applyNumberFormat="1" applyFont="1" applyBorder="1"/>
    <xf numFmtId="164" fontId="0" fillId="0" borderId="25" xfId="1" applyNumberFormat="1" applyFont="1" applyBorder="1"/>
    <xf numFmtId="164" fontId="0" fillId="0" borderId="26" xfId="1" applyNumberFormat="1" applyFont="1" applyBorder="1"/>
    <xf numFmtId="0" fontId="0" fillId="0" borderId="3" xfId="0" applyBorder="1"/>
    <xf numFmtId="44" fontId="0" fillId="0" borderId="2" xfId="2" applyFont="1" applyBorder="1"/>
    <xf numFmtId="44" fontId="0" fillId="0" borderId="7" xfId="2" applyFont="1" applyBorder="1"/>
    <xf numFmtId="0" fontId="2" fillId="3" borderId="27" xfId="0" applyFont="1" applyFill="1" applyBorder="1"/>
    <xf numFmtId="0" fontId="2" fillId="3" borderId="28" xfId="0" applyFont="1" applyFill="1" applyBorder="1"/>
    <xf numFmtId="0" fontId="2" fillId="2" borderId="2" xfId="0" applyFont="1" applyFill="1" applyBorder="1"/>
    <xf numFmtId="0" fontId="2" fillId="2" borderId="7" xfId="0" applyFont="1" applyFill="1" applyBorder="1"/>
    <xf numFmtId="0" fontId="0" fillId="3" borderId="5" xfId="0" applyFill="1" applyBorder="1"/>
    <xf numFmtId="43" fontId="0" fillId="0" borderId="4" xfId="1" applyFont="1" applyBorder="1"/>
    <xf numFmtId="9" fontId="0" fillId="0" borderId="1" xfId="0" applyNumberFormat="1" applyBorder="1"/>
    <xf numFmtId="0" fontId="0" fillId="4" borderId="0" xfId="0" applyFill="1"/>
    <xf numFmtId="0" fontId="4" fillId="0" borderId="0" xfId="0" applyFont="1" applyAlignment="1"/>
    <xf numFmtId="0" fontId="3" fillId="0" borderId="0" xfId="0" applyFont="1" applyAlignment="1"/>
    <xf numFmtId="0" fontId="0" fillId="5" borderId="0" xfId="0" applyFill="1"/>
    <xf numFmtId="0" fontId="0" fillId="2" borderId="0" xfId="0" applyFill="1"/>
    <xf numFmtId="0" fontId="0" fillId="6" borderId="2" xfId="0" applyFill="1" applyBorder="1"/>
    <xf numFmtId="0" fontId="0" fillId="6" borderId="7" xfId="0" applyFill="1" applyBorder="1"/>
    <xf numFmtId="0" fontId="0" fillId="6" borderId="1" xfId="0" applyFill="1" applyBorder="1"/>
    <xf numFmtId="44" fontId="0" fillId="7" borderId="3" xfId="2" applyFont="1" applyFill="1" applyBorder="1"/>
    <xf numFmtId="44" fontId="0" fillId="7" borderId="8" xfId="2" applyFont="1" applyFill="1" applyBorder="1"/>
    <xf numFmtId="0" fontId="0" fillId="7" borderId="0" xfId="0" applyFill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'Cost estimation '!$E$18</c:f>
              <c:strCache>
                <c:ptCount val="1"/>
                <c:pt idx="0">
                  <c:v>Variable Costs per mile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'Cost estimation '!$F$18:$T$18</c:f>
              <c:numCache>
                <c:formatCode>_("£"* #,##0.00_);_("£"* \(#,##0.00\);_("£"* "-"??_);_(@_)</c:formatCode>
                <c:ptCount val="15"/>
                <c:pt idx="0">
                  <c:v>0.26066666666666666</c:v>
                </c:pt>
                <c:pt idx="1">
                  <c:v>0.26066666666666666</c:v>
                </c:pt>
                <c:pt idx="2">
                  <c:v>0.26066666666666666</c:v>
                </c:pt>
                <c:pt idx="3">
                  <c:v>0.26066666666666666</c:v>
                </c:pt>
                <c:pt idx="4">
                  <c:v>0.26066666666666666</c:v>
                </c:pt>
                <c:pt idx="5">
                  <c:v>0.26066666666666666</c:v>
                </c:pt>
                <c:pt idx="6">
                  <c:v>0.26066666666666666</c:v>
                </c:pt>
                <c:pt idx="7">
                  <c:v>0.26066666666666666</c:v>
                </c:pt>
                <c:pt idx="8">
                  <c:v>0.26066666666666666</c:v>
                </c:pt>
                <c:pt idx="9">
                  <c:v>0.26066666666666666</c:v>
                </c:pt>
                <c:pt idx="10">
                  <c:v>0.26066666666666666</c:v>
                </c:pt>
                <c:pt idx="11">
                  <c:v>0.26066666666666666</c:v>
                </c:pt>
                <c:pt idx="12">
                  <c:v>0.26066666666666666</c:v>
                </c:pt>
                <c:pt idx="13" formatCode="_(* #,##0.00_);_(* \(#,##0.00\);_(* &quot;-&quot;??_);_(@_)">
                  <c:v>0.26066666666666666</c:v>
                </c:pt>
                <c:pt idx="14">
                  <c:v>0.26066666666666666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B2-7142-89C4-D03455BEB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858936"/>
        <c:axId val="149853056"/>
      </c:lineChart>
      <c:catAx>
        <c:axId val="1498589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53056"/>
        <c:crosses val="autoZero"/>
        <c:auto val="1"/>
        <c:lblAlgn val="ctr"/>
        <c:lblOffset val="100"/>
        <c:noMultiLvlLbl val="0"/>
      </c:catAx>
      <c:valAx>
        <c:axId val="14985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£&quot;* #,##0.00_);_(&quot;£&quot;* \(#,##0.00\);_(&quot;£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58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'Cost estimation '!$E$17</c:f>
              <c:strCache>
                <c:ptCount val="1"/>
                <c:pt idx="0">
                  <c:v>Total Variable Costs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'Cost estimation '!$F$17:$R$17</c:f>
              <c:numCache>
                <c:formatCode>_("£"* #,##0.00_);_("£"* \(#,##0.00\);_("£"* "-"??_);_(@_)</c:formatCode>
                <c:ptCount val="13"/>
                <c:pt idx="0">
                  <c:v>2606.6666666666665</c:v>
                </c:pt>
                <c:pt idx="1">
                  <c:v>5213.333333333333</c:v>
                </c:pt>
                <c:pt idx="2">
                  <c:v>7820</c:v>
                </c:pt>
                <c:pt idx="3">
                  <c:v>10426.666666666666</c:v>
                </c:pt>
                <c:pt idx="4">
                  <c:v>13033.333333333334</c:v>
                </c:pt>
                <c:pt idx="5">
                  <c:v>15640</c:v>
                </c:pt>
                <c:pt idx="6">
                  <c:v>18246.666666666668</c:v>
                </c:pt>
                <c:pt idx="7">
                  <c:v>20853.333333333332</c:v>
                </c:pt>
                <c:pt idx="8">
                  <c:v>23460</c:v>
                </c:pt>
                <c:pt idx="9">
                  <c:v>26066.666666666668</c:v>
                </c:pt>
                <c:pt idx="10">
                  <c:v>28673.333333333332</c:v>
                </c:pt>
                <c:pt idx="11">
                  <c:v>31280</c:v>
                </c:pt>
                <c:pt idx="12">
                  <c:v>33886.666666666664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AC-F94C-ADCD-9AE68260E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3338160"/>
        <c:axId val="473342472"/>
      </c:lineChart>
      <c:catAx>
        <c:axId val="47333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342472"/>
        <c:crosses val="autoZero"/>
        <c:auto val="1"/>
        <c:lblAlgn val="ctr"/>
        <c:lblOffset val="100"/>
        <c:noMultiLvlLbl val="0"/>
      </c:catAx>
      <c:valAx>
        <c:axId val="473342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£&quot;* #,##0.00_);_(&quot;£&quot;* \(#,##0.00\);_(&quot;£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338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'Cost estimation '!$E$14</c:f>
              <c:strCache>
                <c:ptCount val="1"/>
                <c:pt idx="0">
                  <c:v>Driver's wages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'Cost estimation '!$F$14:$R$14</c:f>
              <c:numCache>
                <c:formatCode>_("£"* #,##0.00_);_("£"* \(#,##0.00\);_("£"* "-"??_);_(@_)</c:formatCode>
                <c:ptCount val="13"/>
                <c:pt idx="0">
                  <c:v>1416.6666666666665</c:v>
                </c:pt>
                <c:pt idx="1">
                  <c:v>2833.333333333333</c:v>
                </c:pt>
                <c:pt idx="2">
                  <c:v>4250</c:v>
                </c:pt>
                <c:pt idx="3">
                  <c:v>5666.6666666666661</c:v>
                </c:pt>
                <c:pt idx="4">
                  <c:v>7083.3333333333339</c:v>
                </c:pt>
                <c:pt idx="5">
                  <c:v>8500</c:v>
                </c:pt>
                <c:pt idx="6">
                  <c:v>9916.6666666666679</c:v>
                </c:pt>
                <c:pt idx="7">
                  <c:v>11333.333333333332</c:v>
                </c:pt>
                <c:pt idx="8">
                  <c:v>12750</c:v>
                </c:pt>
                <c:pt idx="9">
                  <c:v>14166.666666666668</c:v>
                </c:pt>
                <c:pt idx="10">
                  <c:v>15583.333333333332</c:v>
                </c:pt>
                <c:pt idx="11">
                  <c:v>17000</c:v>
                </c:pt>
                <c:pt idx="12">
                  <c:v>18416.666666666664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8D-AC49-A61B-A3EC6E8CB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3344040"/>
        <c:axId val="473338552"/>
      </c:lineChart>
      <c:catAx>
        <c:axId val="473344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338552"/>
        <c:crosses val="autoZero"/>
        <c:auto val="1"/>
        <c:lblAlgn val="ctr"/>
        <c:lblOffset val="100"/>
        <c:noMultiLvlLbl val="0"/>
      </c:catAx>
      <c:valAx>
        <c:axId val="473338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£&quot;* #,##0.00_);_(&quot;£&quot;* \(#,##0.00\);_(&quot;£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344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'Cost estimation '!$E$34</c:f>
              <c:strCache>
                <c:ptCount val="1"/>
                <c:pt idx="0">
                  <c:v>TOTAL COST PER MILE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'Cost estimation '!$F$34:$T$34</c:f>
              <c:numCache>
                <c:formatCode>_("£"* #,##0.00_);_("£"* \(#,##0.00\);_("£"* "-"??_);_(@_)</c:formatCode>
                <c:ptCount val="15"/>
                <c:pt idx="0">
                  <c:v>0.34441666666666665</c:v>
                </c:pt>
                <c:pt idx="1">
                  <c:v>0.31191666666666668</c:v>
                </c:pt>
                <c:pt idx="2">
                  <c:v>0.29483333333333334</c:v>
                </c:pt>
                <c:pt idx="3">
                  <c:v>0.29097916666666668</c:v>
                </c:pt>
                <c:pt idx="4">
                  <c:v>0.28866666666666668</c:v>
                </c:pt>
                <c:pt idx="5">
                  <c:v>0.28399999999999997</c:v>
                </c:pt>
                <c:pt idx="6">
                  <c:v>0.28334523809523809</c:v>
                </c:pt>
                <c:pt idx="7">
                  <c:v>0.28285416666666663</c:v>
                </c:pt>
                <c:pt idx="8">
                  <c:v>0.28038888888888891</c:v>
                </c:pt>
                <c:pt idx="9">
                  <c:v>0.28029166666666666</c:v>
                </c:pt>
                <c:pt idx="10">
                  <c:v>0.27850757575757573</c:v>
                </c:pt>
                <c:pt idx="11">
                  <c:v>0.27858333333333335</c:v>
                </c:pt>
                <c:pt idx="12">
                  <c:v>0.2786474358974359</c:v>
                </c:pt>
                <c:pt idx="13">
                  <c:v>0.27736309523809527</c:v>
                </c:pt>
                <c:pt idx="14">
                  <c:v>0.27750000000000002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E6-DC44-9E68-5C7D5874FF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3338944"/>
        <c:axId val="473339336"/>
      </c:lineChart>
      <c:catAx>
        <c:axId val="473338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339336"/>
        <c:crosses val="autoZero"/>
        <c:auto val="1"/>
        <c:lblAlgn val="ctr"/>
        <c:lblOffset val="100"/>
        <c:noMultiLvlLbl val="0"/>
      </c:catAx>
      <c:valAx>
        <c:axId val="473339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£&quot;* #,##0.00_);_(&quot;£&quot;* \(#,##0.00\);_(&quot;£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33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'Cost estimation '!$E$31</c:f>
              <c:strCache>
                <c:ptCount val="1"/>
                <c:pt idx="0">
                  <c:v>Fixed cost per mile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'Cost estimation '!$F$31:$T$31</c:f>
              <c:numCache>
                <c:formatCode>_("£"* #,##0.00_);_("£"* \(#,##0.00\);_("£"* "-"??_);_(@_)</c:formatCode>
                <c:ptCount val="15"/>
                <c:pt idx="0">
                  <c:v>8.3750000000000005E-2</c:v>
                </c:pt>
                <c:pt idx="1">
                  <c:v>4.1875000000000002E-2</c:v>
                </c:pt>
                <c:pt idx="2">
                  <c:v>2.7916666666666666E-2</c:v>
                </c:pt>
                <c:pt idx="3">
                  <c:v>2.0937500000000001E-2</c:v>
                </c:pt>
                <c:pt idx="4">
                  <c:v>1.6750000000000001E-2</c:v>
                </c:pt>
                <c:pt idx="5">
                  <c:v>1.3958333333333333E-2</c:v>
                </c:pt>
                <c:pt idx="6">
                  <c:v>1.1964285714285714E-2</c:v>
                </c:pt>
                <c:pt idx="7">
                  <c:v>1.0468750000000001E-2</c:v>
                </c:pt>
                <c:pt idx="8">
                  <c:v>9.3055555555555548E-3</c:v>
                </c:pt>
                <c:pt idx="9">
                  <c:v>8.3750000000000005E-3</c:v>
                </c:pt>
                <c:pt idx="10">
                  <c:v>7.6136363636363632E-3</c:v>
                </c:pt>
                <c:pt idx="11">
                  <c:v>6.9791666666666665E-3</c:v>
                </c:pt>
                <c:pt idx="12">
                  <c:v>6.4423076923076925E-3</c:v>
                </c:pt>
                <c:pt idx="13">
                  <c:v>5.9821428571428569E-3</c:v>
                </c:pt>
                <c:pt idx="14">
                  <c:v>5.5833333333333334E-3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34-744B-BF2F-4076E72E2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0794216"/>
        <c:axId val="228705912"/>
      </c:lineChart>
      <c:catAx>
        <c:axId val="230794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705912"/>
        <c:crosses val="autoZero"/>
        <c:auto val="1"/>
        <c:lblAlgn val="ctr"/>
        <c:lblOffset val="100"/>
        <c:noMultiLvlLbl val="0"/>
      </c:catAx>
      <c:valAx>
        <c:axId val="2287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£&quot;* #,##0.00_);_(&quot;£&quot;* \(#,##0.00\);_(&quot;£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794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'Cost estimation '!$E$30</c:f>
              <c:strCache>
                <c:ptCount val="1"/>
                <c:pt idx="0">
                  <c:v>Total Fixed Costs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'Cost estimation '!$F$30:$T$30</c:f>
              <c:numCache>
                <c:formatCode>_("£"* #,##0.00_);_("£"* \(#,##0.00\);_("£"* "-"??_);_(@_)</c:formatCode>
                <c:ptCount val="15"/>
                <c:pt idx="0">
                  <c:v>837.5</c:v>
                </c:pt>
                <c:pt idx="1">
                  <c:v>837.5</c:v>
                </c:pt>
                <c:pt idx="2">
                  <c:v>837.5</c:v>
                </c:pt>
                <c:pt idx="3">
                  <c:v>837.5</c:v>
                </c:pt>
                <c:pt idx="4">
                  <c:v>837.5</c:v>
                </c:pt>
                <c:pt idx="5">
                  <c:v>837.5</c:v>
                </c:pt>
                <c:pt idx="6">
                  <c:v>837.5</c:v>
                </c:pt>
                <c:pt idx="7">
                  <c:v>837.5</c:v>
                </c:pt>
                <c:pt idx="8">
                  <c:v>837.5</c:v>
                </c:pt>
                <c:pt idx="9">
                  <c:v>837.5</c:v>
                </c:pt>
                <c:pt idx="10">
                  <c:v>837.5</c:v>
                </c:pt>
                <c:pt idx="11">
                  <c:v>837.5</c:v>
                </c:pt>
                <c:pt idx="12">
                  <c:v>837.5</c:v>
                </c:pt>
                <c:pt idx="13">
                  <c:v>837.5</c:v>
                </c:pt>
                <c:pt idx="14">
                  <c:v>837.5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5A-1049-B233-48ABC88BC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6009672"/>
        <c:axId val="486015552"/>
      </c:lineChart>
      <c:catAx>
        <c:axId val="486009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015552"/>
        <c:crosses val="autoZero"/>
        <c:auto val="1"/>
        <c:lblAlgn val="ctr"/>
        <c:lblOffset val="100"/>
        <c:noMultiLvlLbl val="0"/>
      </c:catAx>
      <c:valAx>
        <c:axId val="486015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£&quot;* #,##0.00_);_(&quot;£&quot;* \(#,##0.00\);_(&quot;£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009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'Cost estimation '!$E$15</c:f>
              <c:strCache>
                <c:ptCount val="1"/>
                <c:pt idx="0">
                  <c:v>Tyres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'Cost estimation '!$F$15:$T$15</c:f>
              <c:numCache>
                <c:formatCode>_("£"* #,##0.00_);_("£"* \(#,##0.00\);_("£"* "-"??_);_(@_)</c:formatCode>
                <c:ptCount val="15"/>
                <c:pt idx="0">
                  <c:v>425</c:v>
                </c:pt>
                <c:pt idx="1">
                  <c:v>850</c:v>
                </c:pt>
                <c:pt idx="2">
                  <c:v>1275</c:v>
                </c:pt>
                <c:pt idx="3">
                  <c:v>1700</c:v>
                </c:pt>
                <c:pt idx="4">
                  <c:v>2125</c:v>
                </c:pt>
                <c:pt idx="5">
                  <c:v>2550</c:v>
                </c:pt>
                <c:pt idx="6">
                  <c:v>2975</c:v>
                </c:pt>
                <c:pt idx="7">
                  <c:v>3400</c:v>
                </c:pt>
                <c:pt idx="8">
                  <c:v>3825</c:v>
                </c:pt>
                <c:pt idx="9">
                  <c:v>4250</c:v>
                </c:pt>
                <c:pt idx="10">
                  <c:v>4675</c:v>
                </c:pt>
                <c:pt idx="11">
                  <c:v>5100</c:v>
                </c:pt>
                <c:pt idx="12">
                  <c:v>5525</c:v>
                </c:pt>
                <c:pt idx="13">
                  <c:v>5950</c:v>
                </c:pt>
                <c:pt idx="14">
                  <c:v>6375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F3-F64F-9FE9-81A914343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6010456"/>
        <c:axId val="486010848"/>
      </c:lineChart>
      <c:catAx>
        <c:axId val="486010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010848"/>
        <c:crosses val="autoZero"/>
        <c:auto val="1"/>
        <c:lblAlgn val="ctr"/>
        <c:lblOffset val="100"/>
        <c:noMultiLvlLbl val="0"/>
      </c:catAx>
      <c:valAx>
        <c:axId val="48601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£&quot;* #,##0.00_);_(&quot;£&quot;* \(#,##0.00\);_(&quot;£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010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'Cost estimation '!$E$23</c:f>
              <c:strCache>
                <c:ptCount val="1"/>
                <c:pt idx="0">
                  <c:v>Total S. Fixed Costs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'Cost estimation '!$F$23:$T$23</c:f>
              <c:numCache>
                <c:formatCode>_("£"* #,##0.00_);_("£"* \(#,##0.00\);_("£"* "-"??_);_(@_)</c:formatCode>
                <c:ptCount val="15"/>
                <c:pt idx="0">
                  <c:v>0</c:v>
                </c:pt>
                <c:pt idx="1">
                  <c:v>187.5</c:v>
                </c:pt>
                <c:pt idx="2">
                  <c:v>187.5</c:v>
                </c:pt>
                <c:pt idx="3">
                  <c:v>375</c:v>
                </c:pt>
                <c:pt idx="4">
                  <c:v>562.5</c:v>
                </c:pt>
                <c:pt idx="5">
                  <c:v>562.5</c:v>
                </c:pt>
                <c:pt idx="6">
                  <c:v>750</c:v>
                </c:pt>
                <c:pt idx="7">
                  <c:v>937.5</c:v>
                </c:pt>
                <c:pt idx="8">
                  <c:v>937.5</c:v>
                </c:pt>
                <c:pt idx="9">
                  <c:v>1125</c:v>
                </c:pt>
                <c:pt idx="10">
                  <c:v>1125</c:v>
                </c:pt>
                <c:pt idx="11">
                  <c:v>1312.5</c:v>
                </c:pt>
                <c:pt idx="12">
                  <c:v>1500</c:v>
                </c:pt>
                <c:pt idx="13">
                  <c:v>1500</c:v>
                </c:pt>
                <c:pt idx="14">
                  <c:v>1687.5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B7-BD4B-884C-B680ADF1B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6017120"/>
        <c:axId val="486010064"/>
      </c:lineChart>
      <c:catAx>
        <c:axId val="48601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010064"/>
        <c:crosses val="autoZero"/>
        <c:auto val="1"/>
        <c:lblAlgn val="ctr"/>
        <c:lblOffset val="100"/>
        <c:noMultiLvlLbl val="0"/>
      </c:catAx>
      <c:valAx>
        <c:axId val="48601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£&quot;* #,##0.00_);_(&quot;£&quot;* \(#,##0.00\);_(&quot;£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017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3855</xdr:colOff>
      <xdr:row>11</xdr:row>
      <xdr:rowOff>4819</xdr:rowOff>
    </xdr:from>
    <xdr:to>
      <xdr:col>1</xdr:col>
      <xdr:colOff>821518</xdr:colOff>
      <xdr:row>13</xdr:row>
      <xdr:rowOff>187324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3EF22429-616B-0F4A-AA80-4485B82B264D}"/>
            </a:ext>
          </a:extLst>
        </xdr:cNvPr>
        <xdr:cNvSpPr/>
      </xdr:nvSpPr>
      <xdr:spPr>
        <a:xfrm>
          <a:off x="829355" y="2328919"/>
          <a:ext cx="817663" cy="563505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 baseline="0"/>
            <a:t>Guidance Notes</a:t>
          </a:r>
        </a:p>
        <a:p>
          <a:pPr algn="l"/>
          <a:endParaRPr lang="en-GB" sz="1100"/>
        </a:p>
      </xdr:txBody>
    </xdr:sp>
    <xdr:clientData/>
  </xdr:twoCellAnchor>
  <xdr:oneCellAnchor>
    <xdr:from>
      <xdr:col>1</xdr:col>
      <xdr:colOff>469900</xdr:colOff>
      <xdr:row>20</xdr:row>
      <xdr:rowOff>114300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484FE8B-2DEF-0F4B-8CB6-C0FC67C33B85}"/>
            </a:ext>
          </a:extLst>
        </xdr:cNvPr>
        <xdr:cNvSpPr txBox="1"/>
      </xdr:nvSpPr>
      <xdr:spPr>
        <a:xfrm>
          <a:off x="1295400" y="4152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3</xdr:col>
      <xdr:colOff>239132</xdr:colOff>
      <xdr:row>19</xdr:row>
      <xdr:rowOff>50411</xdr:rowOff>
    </xdr:from>
    <xdr:to>
      <xdr:col>3</xdr:col>
      <xdr:colOff>6944732</xdr:colOff>
      <xdr:row>27</xdr:row>
      <xdr:rowOff>103927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8BE6323-F8B7-014F-A408-2DD720A064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261" y="3866488"/>
          <a:ext cx="6705600" cy="1560501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657225</xdr:colOff>
      <xdr:row>35</xdr:row>
      <xdr:rowOff>90487</xdr:rowOff>
    </xdr:from>
    <xdr:to>
      <xdr:col>15</xdr:col>
      <xdr:colOff>666750</xdr:colOff>
      <xdr:row>49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542925</xdr:colOff>
      <xdr:row>34</xdr:row>
      <xdr:rowOff>138112</xdr:rowOff>
    </xdr:from>
    <xdr:to>
      <xdr:col>26</xdr:col>
      <xdr:colOff>238125</xdr:colOff>
      <xdr:row>49</xdr:row>
      <xdr:rowOff>23812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533400</xdr:colOff>
      <xdr:row>35</xdr:row>
      <xdr:rowOff>42862</xdr:rowOff>
    </xdr:from>
    <xdr:to>
      <xdr:col>8</xdr:col>
      <xdr:colOff>676275</xdr:colOff>
      <xdr:row>49</xdr:row>
      <xdr:rowOff>119062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571500</xdr:colOff>
      <xdr:row>53</xdr:row>
      <xdr:rowOff>109537</xdr:rowOff>
    </xdr:from>
    <xdr:to>
      <xdr:col>8</xdr:col>
      <xdr:colOff>714375</xdr:colOff>
      <xdr:row>67</xdr:row>
      <xdr:rowOff>185737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238125</xdr:colOff>
      <xdr:row>52</xdr:row>
      <xdr:rowOff>138112</xdr:rowOff>
    </xdr:from>
    <xdr:to>
      <xdr:col>15</xdr:col>
      <xdr:colOff>542925</xdr:colOff>
      <xdr:row>67</xdr:row>
      <xdr:rowOff>23812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581025</xdr:colOff>
      <xdr:row>53</xdr:row>
      <xdr:rowOff>71437</xdr:rowOff>
    </xdr:from>
    <xdr:to>
      <xdr:col>23</xdr:col>
      <xdr:colOff>209550</xdr:colOff>
      <xdr:row>67</xdr:row>
      <xdr:rowOff>147637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126547</xdr:colOff>
      <xdr:row>34</xdr:row>
      <xdr:rowOff>184376</xdr:rowOff>
    </xdr:from>
    <xdr:to>
      <xdr:col>34</xdr:col>
      <xdr:colOff>432708</xdr:colOff>
      <xdr:row>49</xdr:row>
      <xdr:rowOff>70076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20</xdr:col>
      <xdr:colOff>528204</xdr:colOff>
      <xdr:row>13</xdr:row>
      <xdr:rowOff>61478</xdr:rowOff>
    </xdr:from>
    <xdr:to>
      <xdr:col>28</xdr:col>
      <xdr:colOff>251113</xdr:colOff>
      <xdr:row>27</xdr:row>
      <xdr:rowOff>129019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62563</xdr:colOff>
      <xdr:row>30</xdr:row>
      <xdr:rowOff>177309</xdr:rowOff>
    </xdr:from>
    <xdr:to>
      <xdr:col>3</xdr:col>
      <xdr:colOff>580874</xdr:colOff>
      <xdr:row>36</xdr:row>
      <xdr:rowOff>147413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EDED6324-F707-2146-98F9-1C89691BD29C}"/>
            </a:ext>
          </a:extLst>
        </xdr:cNvPr>
        <xdr:cNvGrpSpPr/>
      </xdr:nvGrpSpPr>
      <xdr:grpSpPr>
        <a:xfrm>
          <a:off x="62563" y="5983023"/>
          <a:ext cx="2287240" cy="1160729"/>
          <a:chOff x="153277" y="5956143"/>
          <a:chExt cx="2616499" cy="1155645"/>
        </a:xfrm>
      </xdr:grpSpPr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EBCC7789-29C9-D84D-BDFE-A8FE30355F71}"/>
              </a:ext>
            </a:extLst>
          </xdr:cNvPr>
          <xdr:cNvSpPr/>
        </xdr:nvSpPr>
        <xdr:spPr>
          <a:xfrm>
            <a:off x="153277" y="5956143"/>
            <a:ext cx="1883831" cy="1155645"/>
          </a:xfrm>
          <a:prstGeom prst="rect">
            <a:avLst/>
          </a:prstGeom>
        </xdr:spPr>
        <xdr:style>
          <a:lnRef idx="1">
            <a:schemeClr val="accent2"/>
          </a:lnRef>
          <a:fillRef idx="2">
            <a:schemeClr val="accent2"/>
          </a:fillRef>
          <a:effectRef idx="1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GB" sz="1100"/>
              <a:t>The total cost per mile shows</a:t>
            </a:r>
            <a:r>
              <a:rPr lang="en-GB" sz="1100" baseline="0"/>
              <a:t> how much we incur per mile if our mileage is only 10,000 miles. This is a semi-variable cost.</a:t>
            </a:r>
            <a:endParaRPr lang="en-GB" sz="1100"/>
          </a:p>
        </xdr:txBody>
      </xdr:sp>
      <xdr:cxnSp macro="">
        <xdr:nvCxnSpPr>
          <xdr:cNvPr id="12" name="Straight Arrow Connector 11">
            <a:extLst>
              <a:ext uri="{FF2B5EF4-FFF2-40B4-BE49-F238E27FC236}">
                <a16:creationId xmlns:a16="http://schemas.microsoft.com/office/drawing/2014/main" id="{6A65539D-D531-AF4A-9516-C81F84D2CBB6}"/>
              </a:ext>
            </a:extLst>
          </xdr:cNvPr>
          <xdr:cNvCxnSpPr/>
        </xdr:nvCxnSpPr>
        <xdr:spPr>
          <a:xfrm flipV="1">
            <a:off x="2008364" y="6474414"/>
            <a:ext cx="761412" cy="22225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2"/>
          </a:lnRef>
          <a:fillRef idx="0">
            <a:schemeClr val="accent2"/>
          </a:fillRef>
          <a:effectRef idx="0">
            <a:schemeClr val="accent2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275E9-B2C4-5145-A4AC-E696C0BBAAF0}">
  <sheetPr>
    <tabColor theme="7" tint="0.39997558519241921"/>
  </sheetPr>
  <dimension ref="B2:D18"/>
  <sheetViews>
    <sheetView tabSelected="1" topLeftCell="C1" zoomScale="209" zoomScaleNormal="303" workbookViewId="0">
      <selection activeCell="D10" sqref="D10"/>
    </sheetView>
  </sheetViews>
  <sheetFormatPr defaultColWidth="11.42578125" defaultRowHeight="15" x14ac:dyDescent="0.25"/>
  <cols>
    <col min="2" max="2" width="12.85546875" customWidth="1"/>
    <col min="3" max="3" width="0.28515625" customWidth="1"/>
    <col min="4" max="4" width="115" customWidth="1"/>
  </cols>
  <sheetData>
    <row r="2" spans="2:4" ht="28.5" x14ac:dyDescent="0.45">
      <c r="B2" s="53" t="s">
        <v>28</v>
      </c>
      <c r="C2" s="52"/>
      <c r="D2" s="52"/>
    </row>
    <row r="3" spans="2:4" ht="18.75" x14ac:dyDescent="0.3">
      <c r="B3" s="62" t="s">
        <v>29</v>
      </c>
      <c r="C3" s="62"/>
      <c r="D3" s="62"/>
    </row>
    <row r="6" spans="2:4" x14ac:dyDescent="0.25">
      <c r="B6" s="51"/>
      <c r="D6" t="s">
        <v>31</v>
      </c>
    </row>
    <row r="8" spans="2:4" x14ac:dyDescent="0.25">
      <c r="B8" s="55"/>
      <c r="D8" t="s">
        <v>30</v>
      </c>
    </row>
    <row r="10" spans="2:4" x14ac:dyDescent="0.25">
      <c r="B10" s="54"/>
      <c r="D10" t="s">
        <v>38</v>
      </c>
    </row>
    <row r="13" spans="2:4" x14ac:dyDescent="0.25">
      <c r="D13" t="s">
        <v>32</v>
      </c>
    </row>
    <row r="16" spans="2:4" x14ac:dyDescent="0.25">
      <c r="B16" s="61" t="s">
        <v>33</v>
      </c>
      <c r="D16" t="s">
        <v>34</v>
      </c>
    </row>
    <row r="18" spans="4:4" x14ac:dyDescent="0.25">
      <c r="D18" t="s">
        <v>35</v>
      </c>
    </row>
  </sheetData>
  <mergeCells count="1">
    <mergeCell ref="B3:D3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2:U34"/>
  <sheetViews>
    <sheetView zoomScale="84" zoomScaleNormal="60" workbookViewId="0">
      <selection activeCell="E2" sqref="E2:G2"/>
    </sheetView>
  </sheetViews>
  <sheetFormatPr defaultColWidth="8.85546875" defaultRowHeight="15" x14ac:dyDescent="0.25"/>
  <cols>
    <col min="4" max="4" width="9.140625" style="32"/>
    <col min="5" max="5" width="26.28515625" bestFit="1" customWidth="1"/>
    <col min="6" max="7" width="11.140625" bestFit="1" customWidth="1"/>
    <col min="8" max="8" width="14.28515625" bestFit="1" customWidth="1"/>
    <col min="9" max="10" width="12.140625" bestFit="1" customWidth="1"/>
    <col min="11" max="11" width="14.7109375" customWidth="1"/>
    <col min="12" max="13" width="12.140625" bestFit="1" customWidth="1"/>
    <col min="14" max="14" width="16.140625" bestFit="1" customWidth="1"/>
    <col min="15" max="18" width="12.140625" bestFit="1" customWidth="1"/>
    <col min="19" max="19" width="12" bestFit="1" customWidth="1"/>
    <col min="20" max="20" width="12.140625" bestFit="1" customWidth="1"/>
  </cols>
  <sheetData>
    <row r="2" spans="5:21" ht="28.5" x14ac:dyDescent="0.45">
      <c r="E2" s="63" t="s">
        <v>27</v>
      </c>
      <c r="F2" s="63"/>
      <c r="G2" s="63"/>
    </row>
    <row r="6" spans="5:21" ht="15.75" thickBot="1" x14ac:dyDescent="0.3"/>
    <row r="7" spans="5:21" x14ac:dyDescent="0.25">
      <c r="E7" s="56" t="s">
        <v>1</v>
      </c>
      <c r="F7" s="19">
        <v>187.5</v>
      </c>
      <c r="H7" s="56" t="s">
        <v>11</v>
      </c>
      <c r="I7" s="21">
        <v>1.19</v>
      </c>
      <c r="K7" s="56" t="s">
        <v>15</v>
      </c>
      <c r="L7" s="23">
        <v>8.5</v>
      </c>
      <c r="N7" s="56" t="s">
        <v>16</v>
      </c>
      <c r="O7" s="24">
        <v>425</v>
      </c>
      <c r="Q7" s="56" t="s">
        <v>17</v>
      </c>
      <c r="R7" s="24">
        <v>150</v>
      </c>
      <c r="T7" s="58" t="s">
        <v>25</v>
      </c>
      <c r="U7" s="1">
        <v>312.5</v>
      </c>
    </row>
    <row r="8" spans="5:21" ht="15.75" thickBot="1" x14ac:dyDescent="0.3">
      <c r="E8" s="57" t="s">
        <v>36</v>
      </c>
      <c r="F8" s="20">
        <v>16000</v>
      </c>
      <c r="H8" s="57" t="s">
        <v>12</v>
      </c>
      <c r="I8" s="22">
        <v>10</v>
      </c>
      <c r="K8" s="57" t="s">
        <v>14</v>
      </c>
      <c r="L8" s="22">
        <v>60</v>
      </c>
      <c r="N8" s="57" t="s">
        <v>37</v>
      </c>
      <c r="O8" s="29">
        <v>10000</v>
      </c>
      <c r="Q8" s="57" t="s">
        <v>6</v>
      </c>
      <c r="R8" s="25">
        <v>687.5</v>
      </c>
      <c r="T8" s="58" t="s">
        <v>26</v>
      </c>
      <c r="U8" s="50">
        <v>0.1</v>
      </c>
    </row>
    <row r="9" spans="5:21" ht="15.75" thickBot="1" x14ac:dyDescent="0.3"/>
    <row r="10" spans="5:21" ht="15.75" thickBot="1" x14ac:dyDescent="0.3">
      <c r="E10" s="37" t="s">
        <v>0</v>
      </c>
      <c r="F10" s="38">
        <v>10000</v>
      </c>
      <c r="G10" s="28">
        <v>20000</v>
      </c>
      <c r="H10" s="28">
        <v>30000</v>
      </c>
      <c r="I10" s="28">
        <v>40000</v>
      </c>
      <c r="J10" s="28">
        <v>50000</v>
      </c>
      <c r="K10" s="28">
        <v>60000</v>
      </c>
      <c r="L10" s="28">
        <v>70000</v>
      </c>
      <c r="M10" s="28">
        <v>80000</v>
      </c>
      <c r="N10" s="28">
        <v>90000</v>
      </c>
      <c r="O10" s="28">
        <v>100000</v>
      </c>
      <c r="P10" s="28">
        <v>110000</v>
      </c>
      <c r="Q10" s="28">
        <v>120000</v>
      </c>
      <c r="R10" s="36">
        <v>130000</v>
      </c>
      <c r="S10" s="39">
        <v>140000</v>
      </c>
      <c r="T10" s="40">
        <v>150000</v>
      </c>
    </row>
    <row r="11" spans="5:21" ht="15.75" thickBot="1" x14ac:dyDescent="0.3"/>
    <row r="12" spans="5:21" ht="15.75" thickBot="1" x14ac:dyDescent="0.3">
      <c r="E12" s="18" t="s">
        <v>20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5:21" x14ac:dyDescent="0.25">
      <c r="E13" s="15" t="s">
        <v>2</v>
      </c>
      <c r="F13" s="10">
        <f>$I$7/$I$8*F10</f>
        <v>1190</v>
      </c>
      <c r="G13" s="4">
        <f t="shared" ref="G13:T13" si="0">$I$7/$I$8*G10</f>
        <v>2380</v>
      </c>
      <c r="H13" s="4">
        <f t="shared" si="0"/>
        <v>3570</v>
      </c>
      <c r="I13" s="4">
        <f t="shared" si="0"/>
        <v>4760</v>
      </c>
      <c r="J13" s="4">
        <f t="shared" si="0"/>
        <v>5950</v>
      </c>
      <c r="K13" s="4">
        <f t="shared" si="0"/>
        <v>7140</v>
      </c>
      <c r="L13" s="4">
        <f t="shared" si="0"/>
        <v>8330</v>
      </c>
      <c r="M13" s="4">
        <f t="shared" si="0"/>
        <v>9520</v>
      </c>
      <c r="N13" s="4">
        <f t="shared" si="0"/>
        <v>10710</v>
      </c>
      <c r="O13" s="4">
        <f t="shared" si="0"/>
        <v>11900</v>
      </c>
      <c r="P13" s="4">
        <f t="shared" si="0"/>
        <v>13090</v>
      </c>
      <c r="Q13" s="4">
        <f t="shared" si="0"/>
        <v>14280</v>
      </c>
      <c r="R13" s="4">
        <f t="shared" si="0"/>
        <v>15470</v>
      </c>
      <c r="S13" s="4">
        <f t="shared" si="0"/>
        <v>16660</v>
      </c>
      <c r="T13" s="5">
        <f t="shared" si="0"/>
        <v>17850</v>
      </c>
    </row>
    <row r="14" spans="5:21" x14ac:dyDescent="0.25">
      <c r="E14" s="16" t="s">
        <v>13</v>
      </c>
      <c r="F14" s="11">
        <f>F10/$L$8*$L$7</f>
        <v>1416.6666666666665</v>
      </c>
      <c r="G14" s="3">
        <f t="shared" ref="G14:T14" si="1">G10/$L$8*$L$7</f>
        <v>2833.333333333333</v>
      </c>
      <c r="H14" s="3">
        <f t="shared" si="1"/>
        <v>4250</v>
      </c>
      <c r="I14" s="3">
        <f t="shared" si="1"/>
        <v>5666.6666666666661</v>
      </c>
      <c r="J14" s="3">
        <f t="shared" si="1"/>
        <v>7083.3333333333339</v>
      </c>
      <c r="K14" s="3">
        <f t="shared" si="1"/>
        <v>8500</v>
      </c>
      <c r="L14" s="3">
        <f t="shared" si="1"/>
        <v>9916.6666666666679</v>
      </c>
      <c r="M14" s="3">
        <f t="shared" si="1"/>
        <v>11333.333333333332</v>
      </c>
      <c r="N14" s="3">
        <f t="shared" si="1"/>
        <v>12750</v>
      </c>
      <c r="O14" s="3">
        <f t="shared" si="1"/>
        <v>14166.666666666668</v>
      </c>
      <c r="P14" s="3">
        <f t="shared" si="1"/>
        <v>15583.333333333332</v>
      </c>
      <c r="Q14" s="3">
        <f t="shared" si="1"/>
        <v>17000</v>
      </c>
      <c r="R14" s="3">
        <f t="shared" si="1"/>
        <v>18416.666666666664</v>
      </c>
      <c r="S14" s="3">
        <f t="shared" si="1"/>
        <v>19833.333333333336</v>
      </c>
      <c r="T14" s="6">
        <f t="shared" si="1"/>
        <v>21250</v>
      </c>
    </row>
    <row r="15" spans="5:21" ht="15.75" thickBot="1" x14ac:dyDescent="0.3">
      <c r="E15" s="17" t="s">
        <v>7</v>
      </c>
      <c r="F15" s="12">
        <f>F10/$O$8*$O$7</f>
        <v>425</v>
      </c>
      <c r="G15" s="7">
        <f t="shared" ref="G15:T15" si="2">G10/$O$8*$O$7</f>
        <v>850</v>
      </c>
      <c r="H15" s="7">
        <f t="shared" si="2"/>
        <v>1275</v>
      </c>
      <c r="I15" s="7">
        <f t="shared" si="2"/>
        <v>1700</v>
      </c>
      <c r="J15" s="7">
        <f t="shared" si="2"/>
        <v>2125</v>
      </c>
      <c r="K15" s="7">
        <f t="shared" si="2"/>
        <v>2550</v>
      </c>
      <c r="L15" s="7">
        <f t="shared" si="2"/>
        <v>2975</v>
      </c>
      <c r="M15" s="7">
        <f t="shared" si="2"/>
        <v>3400</v>
      </c>
      <c r="N15" s="7">
        <f t="shared" si="2"/>
        <v>3825</v>
      </c>
      <c r="O15" s="7">
        <f t="shared" si="2"/>
        <v>4250</v>
      </c>
      <c r="P15" s="7">
        <f t="shared" si="2"/>
        <v>4675</v>
      </c>
      <c r="Q15" s="7">
        <f t="shared" si="2"/>
        <v>5100</v>
      </c>
      <c r="R15" s="7">
        <f t="shared" si="2"/>
        <v>5525</v>
      </c>
      <c r="S15" s="7">
        <f t="shared" si="2"/>
        <v>5950</v>
      </c>
      <c r="T15" s="8">
        <f t="shared" si="2"/>
        <v>6375</v>
      </c>
    </row>
    <row r="16" spans="5:21" ht="4.5" customHeight="1" thickBot="1" x14ac:dyDescent="0.3">
      <c r="E16" s="14"/>
      <c r="F16" s="13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35"/>
    </row>
    <row r="17" spans="5:20" x14ac:dyDescent="0.25">
      <c r="E17" s="15" t="s">
        <v>3</v>
      </c>
      <c r="F17" s="10">
        <f>SUM(F13:F14)</f>
        <v>2606.6666666666665</v>
      </c>
      <c r="G17" s="4">
        <f t="shared" ref="G17:T17" si="3">SUM(G13:G14)</f>
        <v>5213.333333333333</v>
      </c>
      <c r="H17" s="4">
        <f t="shared" si="3"/>
        <v>7820</v>
      </c>
      <c r="I17" s="4">
        <f t="shared" si="3"/>
        <v>10426.666666666666</v>
      </c>
      <c r="J17" s="4">
        <f t="shared" si="3"/>
        <v>13033.333333333334</v>
      </c>
      <c r="K17" s="4">
        <f t="shared" si="3"/>
        <v>15640</v>
      </c>
      <c r="L17" s="4">
        <f t="shared" si="3"/>
        <v>18246.666666666668</v>
      </c>
      <c r="M17" s="4">
        <f t="shared" si="3"/>
        <v>20853.333333333332</v>
      </c>
      <c r="N17" s="4">
        <f t="shared" si="3"/>
        <v>23460</v>
      </c>
      <c r="O17" s="4">
        <f t="shared" si="3"/>
        <v>26066.666666666668</v>
      </c>
      <c r="P17" s="4">
        <f t="shared" si="3"/>
        <v>28673.333333333332</v>
      </c>
      <c r="Q17" s="4">
        <f t="shared" si="3"/>
        <v>31280</v>
      </c>
      <c r="R17" s="4">
        <f t="shared" si="3"/>
        <v>33886.666666666664</v>
      </c>
      <c r="S17" s="4">
        <f t="shared" si="3"/>
        <v>36493.333333333336</v>
      </c>
      <c r="T17" s="5">
        <f t="shared" si="3"/>
        <v>39100</v>
      </c>
    </row>
    <row r="18" spans="5:20" ht="15.75" thickBot="1" x14ac:dyDescent="0.3">
      <c r="E18" s="17" t="s">
        <v>4</v>
      </c>
      <c r="F18" s="12">
        <f>F17/F10</f>
        <v>0.26066666666666666</v>
      </c>
      <c r="G18" s="7">
        <f t="shared" ref="G18:T18" si="4">G17/G10</f>
        <v>0.26066666666666666</v>
      </c>
      <c r="H18" s="7">
        <f t="shared" si="4"/>
        <v>0.26066666666666666</v>
      </c>
      <c r="I18" s="7">
        <f t="shared" si="4"/>
        <v>0.26066666666666666</v>
      </c>
      <c r="J18" s="7">
        <f t="shared" si="4"/>
        <v>0.26066666666666666</v>
      </c>
      <c r="K18" s="7">
        <f t="shared" si="4"/>
        <v>0.26066666666666666</v>
      </c>
      <c r="L18" s="7">
        <f t="shared" si="4"/>
        <v>0.26066666666666666</v>
      </c>
      <c r="M18" s="7">
        <f t="shared" si="4"/>
        <v>0.26066666666666666</v>
      </c>
      <c r="N18" s="7">
        <f t="shared" si="4"/>
        <v>0.26066666666666666</v>
      </c>
      <c r="O18" s="7">
        <f t="shared" si="4"/>
        <v>0.26066666666666666</v>
      </c>
      <c r="P18" s="7">
        <f t="shared" si="4"/>
        <v>0.26066666666666666</v>
      </c>
      <c r="Q18" s="7">
        <f t="shared" si="4"/>
        <v>0.26066666666666666</v>
      </c>
      <c r="R18" s="7">
        <f t="shared" si="4"/>
        <v>0.26066666666666666</v>
      </c>
      <c r="S18" s="34">
        <f t="shared" si="4"/>
        <v>0.26066666666666666</v>
      </c>
      <c r="T18" s="8">
        <f t="shared" si="4"/>
        <v>0.26066666666666666</v>
      </c>
    </row>
    <row r="19" spans="5:20" ht="15.75" thickBot="1" x14ac:dyDescent="0.3">
      <c r="E19" s="33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1"/>
      <c r="T19" s="30"/>
    </row>
    <row r="20" spans="5:20" ht="15.75" thickBot="1" x14ac:dyDescent="0.3">
      <c r="E20" s="18" t="s">
        <v>19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5:20" x14ac:dyDescent="0.25">
      <c r="E21" s="26" t="s">
        <v>24</v>
      </c>
      <c r="F21" s="4"/>
      <c r="G21" s="4"/>
      <c r="H21" s="4">
        <f>U7</f>
        <v>312.5</v>
      </c>
      <c r="I21" s="4"/>
      <c r="J21" s="4"/>
      <c r="K21" s="59">
        <f>H21*(1+U8)</f>
        <v>343.75</v>
      </c>
      <c r="L21" s="4"/>
      <c r="M21" s="4"/>
      <c r="N21" s="4">
        <v>312.5</v>
      </c>
      <c r="O21" s="4"/>
      <c r="P21" s="4"/>
      <c r="Q21" s="4">
        <v>312.5</v>
      </c>
      <c r="R21" s="4"/>
      <c r="S21" s="41"/>
      <c r="T21" s="49">
        <v>312.5</v>
      </c>
    </row>
    <row r="22" spans="5:20" ht="15.75" thickBot="1" x14ac:dyDescent="0.3">
      <c r="E22" s="27" t="s">
        <v>1</v>
      </c>
      <c r="F22" s="7">
        <f>ROUNDDOWN(F10/$F$8,0)*$F$7</f>
        <v>0</v>
      </c>
      <c r="G22" s="60">
        <f>ROUNDDOWN(G10/$F$8,0)*$F$7</f>
        <v>187.5</v>
      </c>
      <c r="H22" s="7">
        <f t="shared" ref="H22:T22" si="5">ROUNDDOWN(H10/$F$8,0)*$F$7</f>
        <v>187.5</v>
      </c>
      <c r="I22" s="7">
        <f t="shared" si="5"/>
        <v>375</v>
      </c>
      <c r="J22" s="7">
        <f t="shared" si="5"/>
        <v>562.5</v>
      </c>
      <c r="K22" s="7">
        <f t="shared" si="5"/>
        <v>562.5</v>
      </c>
      <c r="L22" s="7">
        <f t="shared" si="5"/>
        <v>750</v>
      </c>
      <c r="M22" s="7">
        <f t="shared" si="5"/>
        <v>937.5</v>
      </c>
      <c r="N22" s="7">
        <f t="shared" si="5"/>
        <v>937.5</v>
      </c>
      <c r="O22" s="7">
        <f t="shared" si="5"/>
        <v>1125</v>
      </c>
      <c r="P22" s="7">
        <f t="shared" si="5"/>
        <v>1125</v>
      </c>
      <c r="Q22" s="7">
        <f t="shared" si="5"/>
        <v>1312.5</v>
      </c>
      <c r="R22" s="7">
        <f t="shared" si="5"/>
        <v>1500</v>
      </c>
      <c r="S22" s="7">
        <f t="shared" si="5"/>
        <v>1500</v>
      </c>
      <c r="T22" s="8">
        <f t="shared" si="5"/>
        <v>1687.5</v>
      </c>
    </row>
    <row r="23" spans="5:20" x14ac:dyDescent="0.25">
      <c r="E23" s="48" t="s">
        <v>23</v>
      </c>
      <c r="F23" s="3">
        <f t="shared" ref="F23:T23" si="6">SUM(F22:F22)</f>
        <v>0</v>
      </c>
      <c r="G23" s="3">
        <f t="shared" si="6"/>
        <v>187.5</v>
      </c>
      <c r="H23" s="3">
        <f t="shared" si="6"/>
        <v>187.5</v>
      </c>
      <c r="I23" s="3">
        <f t="shared" si="6"/>
        <v>375</v>
      </c>
      <c r="J23" s="3">
        <f t="shared" si="6"/>
        <v>562.5</v>
      </c>
      <c r="K23" s="3">
        <f t="shared" si="6"/>
        <v>562.5</v>
      </c>
      <c r="L23" s="3">
        <f t="shared" si="6"/>
        <v>750</v>
      </c>
      <c r="M23" s="3">
        <f t="shared" si="6"/>
        <v>937.5</v>
      </c>
      <c r="N23" s="3">
        <f t="shared" si="6"/>
        <v>937.5</v>
      </c>
      <c r="O23" s="3">
        <f t="shared" si="6"/>
        <v>1125</v>
      </c>
      <c r="P23" s="3">
        <f t="shared" si="6"/>
        <v>1125</v>
      </c>
      <c r="Q23" s="3">
        <f t="shared" si="6"/>
        <v>1312.5</v>
      </c>
      <c r="R23" s="3">
        <f t="shared" si="6"/>
        <v>1500</v>
      </c>
      <c r="S23" s="3">
        <f t="shared" si="6"/>
        <v>1500</v>
      </c>
      <c r="T23" s="6">
        <f t="shared" si="6"/>
        <v>1687.5</v>
      </c>
    </row>
    <row r="24" spans="5:20" ht="15.75" thickBot="1" x14ac:dyDescent="0.3">
      <c r="E24" s="27" t="s">
        <v>22</v>
      </c>
      <c r="F24" s="7">
        <f t="shared" ref="F24:T24" si="7">F23/F10</f>
        <v>0</v>
      </c>
      <c r="G24" s="7">
        <f t="shared" si="7"/>
        <v>9.3749999999999997E-3</v>
      </c>
      <c r="H24" s="7">
        <f t="shared" si="7"/>
        <v>6.2500000000000003E-3</v>
      </c>
      <c r="I24" s="7">
        <f t="shared" si="7"/>
        <v>9.3749999999999997E-3</v>
      </c>
      <c r="J24" s="7">
        <f t="shared" si="7"/>
        <v>1.125E-2</v>
      </c>
      <c r="K24" s="7">
        <f t="shared" si="7"/>
        <v>9.3749999999999997E-3</v>
      </c>
      <c r="L24" s="7">
        <f t="shared" si="7"/>
        <v>1.0714285714285714E-2</v>
      </c>
      <c r="M24" s="7">
        <f t="shared" si="7"/>
        <v>1.171875E-2</v>
      </c>
      <c r="N24" s="7">
        <f t="shared" si="7"/>
        <v>1.0416666666666666E-2</v>
      </c>
      <c r="O24" s="7">
        <f t="shared" si="7"/>
        <v>1.125E-2</v>
      </c>
      <c r="P24" s="7">
        <f t="shared" si="7"/>
        <v>1.0227272727272727E-2</v>
      </c>
      <c r="Q24" s="7">
        <f t="shared" si="7"/>
        <v>1.0937499999999999E-2</v>
      </c>
      <c r="R24" s="7">
        <f t="shared" si="7"/>
        <v>1.1538461538461539E-2</v>
      </c>
      <c r="S24" s="7">
        <f t="shared" si="7"/>
        <v>1.0714285714285714E-2</v>
      </c>
      <c r="T24" s="8">
        <f t="shared" si="7"/>
        <v>1.125E-2</v>
      </c>
    </row>
    <row r="25" spans="5:20" ht="15.75" thickBot="1" x14ac:dyDescent="0.3">
      <c r="E25" s="33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1"/>
      <c r="T25" s="30"/>
    </row>
    <row r="26" spans="5:20" x14ac:dyDescent="0.25">
      <c r="E26" s="18" t="s">
        <v>18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5:20" x14ac:dyDescent="0.25">
      <c r="E27" s="16" t="s">
        <v>5</v>
      </c>
      <c r="F27" s="11">
        <f>$R$7</f>
        <v>150</v>
      </c>
      <c r="G27" s="3">
        <f t="shared" ref="G27:T27" si="8">$R$7</f>
        <v>150</v>
      </c>
      <c r="H27" s="3">
        <f t="shared" si="8"/>
        <v>150</v>
      </c>
      <c r="I27" s="3">
        <f t="shared" si="8"/>
        <v>150</v>
      </c>
      <c r="J27" s="3">
        <f t="shared" si="8"/>
        <v>150</v>
      </c>
      <c r="K27" s="3">
        <f t="shared" si="8"/>
        <v>150</v>
      </c>
      <c r="L27" s="3">
        <f t="shared" si="8"/>
        <v>150</v>
      </c>
      <c r="M27" s="3">
        <f t="shared" si="8"/>
        <v>150</v>
      </c>
      <c r="N27" s="3">
        <f t="shared" si="8"/>
        <v>150</v>
      </c>
      <c r="O27" s="3">
        <f t="shared" si="8"/>
        <v>150</v>
      </c>
      <c r="P27" s="3">
        <f t="shared" si="8"/>
        <v>150</v>
      </c>
      <c r="Q27" s="3">
        <f t="shared" si="8"/>
        <v>150</v>
      </c>
      <c r="R27" s="3">
        <f t="shared" si="8"/>
        <v>150</v>
      </c>
      <c r="S27" s="3">
        <f t="shared" si="8"/>
        <v>150</v>
      </c>
      <c r="T27" s="6">
        <f t="shared" si="8"/>
        <v>150</v>
      </c>
    </row>
    <row r="28" spans="5:20" x14ac:dyDescent="0.25">
      <c r="E28" s="16" t="s">
        <v>6</v>
      </c>
      <c r="F28" s="11">
        <f>$R$8</f>
        <v>687.5</v>
      </c>
      <c r="G28" s="3">
        <f t="shared" ref="G28:T28" si="9">$R$8</f>
        <v>687.5</v>
      </c>
      <c r="H28" s="3">
        <f t="shared" si="9"/>
        <v>687.5</v>
      </c>
      <c r="I28" s="3">
        <f t="shared" si="9"/>
        <v>687.5</v>
      </c>
      <c r="J28" s="3">
        <f t="shared" si="9"/>
        <v>687.5</v>
      </c>
      <c r="K28" s="3">
        <f t="shared" si="9"/>
        <v>687.5</v>
      </c>
      <c r="L28" s="3">
        <f t="shared" si="9"/>
        <v>687.5</v>
      </c>
      <c r="M28" s="3">
        <f t="shared" si="9"/>
        <v>687.5</v>
      </c>
      <c r="N28" s="3">
        <f t="shared" si="9"/>
        <v>687.5</v>
      </c>
      <c r="O28" s="3">
        <f t="shared" si="9"/>
        <v>687.5</v>
      </c>
      <c r="P28" s="3">
        <f t="shared" si="9"/>
        <v>687.5</v>
      </c>
      <c r="Q28" s="3">
        <f t="shared" si="9"/>
        <v>687.5</v>
      </c>
      <c r="R28" s="3">
        <f t="shared" si="9"/>
        <v>687.5</v>
      </c>
      <c r="S28" s="3">
        <f t="shared" si="9"/>
        <v>687.5</v>
      </c>
      <c r="T28" s="6">
        <f t="shared" si="9"/>
        <v>687.5</v>
      </c>
    </row>
    <row r="29" spans="5:20" ht="2.25" customHeight="1" thickBot="1" x14ac:dyDescent="0.3"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5:20" x14ac:dyDescent="0.25">
      <c r="E30" s="44" t="s">
        <v>8</v>
      </c>
      <c r="F30" s="42">
        <f>SUM(F27:F28)</f>
        <v>837.5</v>
      </c>
      <c r="G30" s="4">
        <f t="shared" ref="G30:T30" si="10">SUM(G27:G28)</f>
        <v>837.5</v>
      </c>
      <c r="H30" s="4">
        <f t="shared" si="10"/>
        <v>837.5</v>
      </c>
      <c r="I30" s="4">
        <f t="shared" si="10"/>
        <v>837.5</v>
      </c>
      <c r="J30" s="4">
        <f t="shared" si="10"/>
        <v>837.5</v>
      </c>
      <c r="K30" s="4">
        <f t="shared" si="10"/>
        <v>837.5</v>
      </c>
      <c r="L30" s="4">
        <f t="shared" si="10"/>
        <v>837.5</v>
      </c>
      <c r="M30" s="4">
        <f t="shared" si="10"/>
        <v>837.5</v>
      </c>
      <c r="N30" s="4">
        <f t="shared" si="10"/>
        <v>837.5</v>
      </c>
      <c r="O30" s="4">
        <f t="shared" si="10"/>
        <v>837.5</v>
      </c>
      <c r="P30" s="4">
        <f t="shared" si="10"/>
        <v>837.5</v>
      </c>
      <c r="Q30" s="4">
        <f t="shared" si="10"/>
        <v>837.5</v>
      </c>
      <c r="R30" s="4">
        <f t="shared" si="10"/>
        <v>837.5</v>
      </c>
      <c r="S30" s="4">
        <f t="shared" si="10"/>
        <v>837.5</v>
      </c>
      <c r="T30" s="5">
        <f t="shared" si="10"/>
        <v>837.5</v>
      </c>
    </row>
    <row r="31" spans="5:20" ht="15.75" thickBot="1" x14ac:dyDescent="0.3">
      <c r="E31" s="45" t="s">
        <v>9</v>
      </c>
      <c r="F31" s="43">
        <f t="shared" ref="F31:T31" si="11">F30/F10</f>
        <v>8.3750000000000005E-2</v>
      </c>
      <c r="G31" s="7">
        <f t="shared" si="11"/>
        <v>4.1875000000000002E-2</v>
      </c>
      <c r="H31" s="7">
        <f t="shared" si="11"/>
        <v>2.7916666666666666E-2</v>
      </c>
      <c r="I31" s="7">
        <f t="shared" si="11"/>
        <v>2.0937500000000001E-2</v>
      </c>
      <c r="J31" s="7">
        <f t="shared" si="11"/>
        <v>1.6750000000000001E-2</v>
      </c>
      <c r="K31" s="7">
        <f t="shared" si="11"/>
        <v>1.3958333333333333E-2</v>
      </c>
      <c r="L31" s="7">
        <f t="shared" si="11"/>
        <v>1.1964285714285714E-2</v>
      </c>
      <c r="M31" s="7">
        <f t="shared" si="11"/>
        <v>1.0468750000000001E-2</v>
      </c>
      <c r="N31" s="7">
        <f t="shared" si="11"/>
        <v>9.3055555555555548E-3</v>
      </c>
      <c r="O31" s="7">
        <f t="shared" si="11"/>
        <v>8.3750000000000005E-3</v>
      </c>
      <c r="P31" s="7">
        <f t="shared" si="11"/>
        <v>7.6136363636363632E-3</v>
      </c>
      <c r="Q31" s="7">
        <f t="shared" si="11"/>
        <v>6.9791666666666665E-3</v>
      </c>
      <c r="R31" s="7">
        <f t="shared" si="11"/>
        <v>6.4423076923076925E-3</v>
      </c>
      <c r="S31" s="7">
        <f t="shared" si="11"/>
        <v>5.9821428571428569E-3</v>
      </c>
      <c r="T31" s="8">
        <f t="shared" si="11"/>
        <v>5.5833333333333334E-3</v>
      </c>
    </row>
    <row r="32" spans="5:20" ht="15.75" thickBot="1" x14ac:dyDescent="0.3"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5:20" x14ac:dyDescent="0.25">
      <c r="E33" s="46" t="s">
        <v>21</v>
      </c>
      <c r="F33" s="4">
        <f t="shared" ref="F33:T33" si="12">F30+F23+F17</f>
        <v>3444.1666666666665</v>
      </c>
      <c r="G33" s="4">
        <f t="shared" si="12"/>
        <v>6238.333333333333</v>
      </c>
      <c r="H33" s="4">
        <f t="shared" si="12"/>
        <v>8845</v>
      </c>
      <c r="I33" s="4">
        <f t="shared" si="12"/>
        <v>11639.166666666666</v>
      </c>
      <c r="J33" s="4">
        <f t="shared" si="12"/>
        <v>14433.333333333334</v>
      </c>
      <c r="K33" s="4">
        <f t="shared" si="12"/>
        <v>17040</v>
      </c>
      <c r="L33" s="4">
        <f t="shared" si="12"/>
        <v>19834.166666666668</v>
      </c>
      <c r="M33" s="4">
        <f t="shared" si="12"/>
        <v>22628.333333333332</v>
      </c>
      <c r="N33" s="4">
        <f t="shared" si="12"/>
        <v>25235</v>
      </c>
      <c r="O33" s="4">
        <f t="shared" si="12"/>
        <v>28029.166666666668</v>
      </c>
      <c r="P33" s="4">
        <f t="shared" si="12"/>
        <v>30635.833333333332</v>
      </c>
      <c r="Q33" s="4">
        <f t="shared" si="12"/>
        <v>33430</v>
      </c>
      <c r="R33" s="4">
        <f t="shared" si="12"/>
        <v>36224.166666666664</v>
      </c>
      <c r="S33" s="4">
        <f t="shared" si="12"/>
        <v>38830.833333333336</v>
      </c>
      <c r="T33" s="5">
        <f t="shared" si="12"/>
        <v>41625</v>
      </c>
    </row>
    <row r="34" spans="5:20" ht="15.75" thickBot="1" x14ac:dyDescent="0.3">
      <c r="E34" s="47" t="s">
        <v>10</v>
      </c>
      <c r="F34" s="7">
        <f>F33/F10</f>
        <v>0.34441666666666665</v>
      </c>
      <c r="G34" s="7">
        <f t="shared" ref="G34:T34" si="13">G33/G10</f>
        <v>0.31191666666666668</v>
      </c>
      <c r="H34" s="7">
        <f t="shared" si="13"/>
        <v>0.29483333333333334</v>
      </c>
      <c r="I34" s="7">
        <f t="shared" si="13"/>
        <v>0.29097916666666668</v>
      </c>
      <c r="J34" s="7">
        <f t="shared" si="13"/>
        <v>0.28866666666666668</v>
      </c>
      <c r="K34" s="7">
        <f t="shared" si="13"/>
        <v>0.28399999999999997</v>
      </c>
      <c r="L34" s="7">
        <f t="shared" si="13"/>
        <v>0.28334523809523809</v>
      </c>
      <c r="M34" s="7">
        <f t="shared" si="13"/>
        <v>0.28285416666666663</v>
      </c>
      <c r="N34" s="7">
        <f t="shared" si="13"/>
        <v>0.28038888888888891</v>
      </c>
      <c r="O34" s="7">
        <f t="shared" si="13"/>
        <v>0.28029166666666666</v>
      </c>
      <c r="P34" s="7">
        <f t="shared" si="13"/>
        <v>0.27850757575757573</v>
      </c>
      <c r="Q34" s="7">
        <f t="shared" si="13"/>
        <v>0.27858333333333335</v>
      </c>
      <c r="R34" s="7">
        <f t="shared" si="13"/>
        <v>0.2786474358974359</v>
      </c>
      <c r="S34" s="7">
        <f t="shared" si="13"/>
        <v>0.27736309523809527</v>
      </c>
      <c r="T34" s="8">
        <f t="shared" si="13"/>
        <v>0.27750000000000002</v>
      </c>
    </row>
  </sheetData>
  <mergeCells count="1">
    <mergeCell ref="E2:G2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 </vt:lpstr>
      <vt:lpstr>Cost estimation </vt:lpstr>
    </vt:vector>
  </TitlesOfParts>
  <Company>MMU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Mubaiwa</dc:creator>
  <cp:lastModifiedBy>Gruber, Birgit</cp:lastModifiedBy>
  <dcterms:created xsi:type="dcterms:W3CDTF">2020-02-17T20:38:14Z</dcterms:created>
  <dcterms:modified xsi:type="dcterms:W3CDTF">2021-01-15T15:06:45Z</dcterms:modified>
</cp:coreProperties>
</file>