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E782F2A5-4B91-4667-A038-5025CD4FCC75}" xr6:coauthVersionLast="31" xr6:coauthVersionMax="31" xr10:uidLastSave="{00000000-0000-0000-0000-000000000000}"/>
  <bookViews>
    <workbookView xWindow="0" yWindow="0" windowWidth="21570" windowHeight="8160" xr2:uid="{00000000-000D-0000-FFFF-FFFF00000000}"/>
  </bookViews>
  <sheets>
    <sheet name="Data" sheetId="2" r:id="rId1"/>
    <sheet name="Data_Hist1" sheetId="5" r:id="rId2"/>
    <sheet name="Data_Summ1" sheetId="4" r:id="rId3"/>
  </sheets>
  <calcPr calcId="179017"/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2" i="2"/>
  <c r="N12" i="4" l="1"/>
  <c r="N13" i="4"/>
  <c r="E50" i="5"/>
  <c r="E49" i="5"/>
  <c r="E48" i="5"/>
  <c r="E47" i="5"/>
  <c r="U35" i="5"/>
  <c r="U34" i="5"/>
  <c r="U33" i="5"/>
  <c r="U32" i="5"/>
  <c r="M35" i="5"/>
  <c r="M34" i="5"/>
  <c r="M33" i="5"/>
  <c r="M32" i="5"/>
  <c r="E35" i="5"/>
  <c r="E34" i="5"/>
  <c r="E33" i="5"/>
  <c r="E32" i="5"/>
  <c r="U20" i="5"/>
  <c r="U19" i="5"/>
  <c r="U18" i="5"/>
  <c r="U17" i="5"/>
  <c r="M19" i="5"/>
  <c r="M18" i="5"/>
  <c r="M17" i="5"/>
  <c r="E21" i="5"/>
  <c r="E20" i="5"/>
  <c r="E19" i="5"/>
  <c r="E18" i="5"/>
  <c r="E17" i="5"/>
  <c r="U6" i="5"/>
  <c r="U5" i="5"/>
  <c r="U4" i="5"/>
  <c r="U3" i="5"/>
  <c r="U2" i="5"/>
  <c r="M5" i="5"/>
  <c r="M4" i="5"/>
  <c r="M3" i="5"/>
  <c r="M2" i="5"/>
  <c r="E4" i="5"/>
  <c r="E3" i="5"/>
  <c r="E2" i="5"/>
  <c r="L27" i="4"/>
  <c r="L26" i="4"/>
  <c r="L25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6" i="4"/>
  <c r="L4" i="4" s="1"/>
  <c r="L5" i="4"/>
  <c r="K27" i="4"/>
  <c r="K26" i="4"/>
  <c r="K25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6" i="4"/>
  <c r="K5" i="4"/>
  <c r="K4" i="4"/>
  <c r="J27" i="4"/>
  <c r="J26" i="4"/>
  <c r="J25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6" i="4"/>
  <c r="J4" i="4" s="1"/>
  <c r="J5" i="4"/>
  <c r="I27" i="4"/>
  <c r="I26" i="4"/>
  <c r="I25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6" i="4"/>
  <c r="I4" i="4" s="1"/>
  <c r="I5" i="4"/>
  <c r="H27" i="4"/>
  <c r="H26" i="4"/>
  <c r="H25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6" i="4"/>
  <c r="H4" i="4" s="1"/>
  <c r="H5" i="4"/>
  <c r="G27" i="4"/>
  <c r="G26" i="4"/>
  <c r="G25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6" i="4"/>
  <c r="G5" i="4"/>
  <c r="F27" i="4"/>
  <c r="F26" i="4"/>
  <c r="F25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6" i="4"/>
  <c r="F5" i="4"/>
  <c r="E27" i="4"/>
  <c r="E26" i="4"/>
  <c r="E25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6" i="4"/>
  <c r="E5" i="4"/>
  <c r="E4" i="4" s="1"/>
  <c r="D27" i="4"/>
  <c r="D26" i="4"/>
  <c r="D25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6" i="4"/>
  <c r="D4" i="4" s="1"/>
  <c r="D5" i="4"/>
  <c r="C27" i="4"/>
  <c r="C26" i="4"/>
  <c r="C25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6" i="4"/>
  <c r="C5" i="4"/>
  <c r="G4" i="4" l="1"/>
  <c r="F4" i="4"/>
  <c r="C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Albright</author>
  </authors>
  <commentList>
    <comment ref="C1" authorId="0" shapeId="0" xr:uid="{FBAAA6DF-D55A-4A2E-B61C-ED66E860665C}">
      <text>
        <r>
          <rPr>
            <b/>
            <sz val="9"/>
            <color indexed="81"/>
            <rFont val="Tahoma"/>
            <family val="2"/>
          </rPr>
          <t>Evidence-based reading and writing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<sst xmlns="http://schemas.openxmlformats.org/spreadsheetml/2006/main" count="138" uniqueCount="128">
  <si>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</si>
  <si>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</si>
  <si>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</si>
  <si>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</si>
  <si>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</si>
  <si>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</si>
  <si>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</si>
  <si>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</si>
  <si>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</si>
  <si>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</si>
  <si>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</si>
  <si>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</si>
  <si>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</si>
  <si>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</si>
  <si>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</si>
  <si>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</si>
  <si>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</si>
  <si>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</si>
  <si>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</si>
  <si>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</si>
  <si>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</si>
  <si>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</si>
  <si>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</si>
  <si>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</si>
  <si>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</si>
  <si>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</si>
  <si>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</si>
  <si>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</si>
  <si>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</si>
  <si>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</si>
  <si>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</si>
  <si>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</si>
  <si>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</si>
  <si>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</si>
  <si>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</si>
  <si>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</si>
  <si>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</si>
  <si>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</si>
  <si>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</si>
  <si>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</si>
  <si>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</si>
  <si>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</si>
  <si>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</si>
  <si>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</si>
  <si>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</si>
  <si>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</si>
  <si>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</si>
  <si>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</si>
  <si>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</si>
  <si>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</si>
  <si>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</si>
  <si>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District of Columbia</t>
  </si>
  <si>
    <t>Pct taking SAT</t>
  </si>
  <si>
    <t>SAT ERW</t>
  </si>
  <si>
    <t>SAT Math</t>
  </si>
  <si>
    <t>SAT Total</t>
  </si>
  <si>
    <t>Pct taking ACT</t>
  </si>
  <si>
    <t>ACT English</t>
  </si>
  <si>
    <t>ACT Math</t>
  </si>
  <si>
    <t>ACT Reading</t>
  </si>
  <si>
    <t>ACT Science</t>
  </si>
  <si>
    <t>ACT Composite</t>
  </si>
  <si>
    <t>Summary stats for selected variables</t>
  </si>
  <si>
    <t>Variable</t>
  </si>
  <si>
    <t># observations</t>
  </si>
  <si>
    <t># numeric</t>
  </si>
  <si>
    <t># missing</t>
  </si>
  <si>
    <t>Measures in same units as data</t>
  </si>
  <si>
    <t>Min</t>
  </si>
  <si>
    <t>Max</t>
  </si>
  <si>
    <t>Sum</t>
  </si>
  <si>
    <t>Mean</t>
  </si>
  <si>
    <t>Median</t>
  </si>
  <si>
    <t>Std Dev</t>
  </si>
  <si>
    <t>Mean Abs Dev</t>
  </si>
  <si>
    <t>Quartile 1</t>
  </si>
  <si>
    <t>Quartile 3</t>
  </si>
  <si>
    <t>IQR</t>
  </si>
  <si>
    <t>1st percentile</t>
  </si>
  <si>
    <t>5th percentile</t>
  </si>
  <si>
    <t>95th percentile</t>
  </si>
  <si>
    <t>99th percentile</t>
  </si>
  <si>
    <t>Measures not in same units as data</t>
  </si>
  <si>
    <t>Variance</t>
  </si>
  <si>
    <t>Skewness</t>
  </si>
  <si>
    <t>Kurtosis</t>
  </si>
  <si>
    <t>[2%]-
[35%]</t>
  </si>
  <si>
    <t>[35%]-
[67%]</t>
  </si>
  <si>
    <t>[67%]-
[100%]</t>
  </si>
  <si>
    <t>[482.000]-
[522.500]</t>
  </si>
  <si>
    <t>[522.500]-
[563.000]</t>
  </si>
  <si>
    <t>[563.000]-
[603.500]</t>
  </si>
  <si>
    <t>[603.500]-
[644.000]</t>
  </si>
  <si>
    <t>[468.000]-
[504.600]</t>
  </si>
  <si>
    <t>[504.600]-
[541.200]</t>
  </si>
  <si>
    <t>[541.200]-
[577.800]</t>
  </si>
  <si>
    <t>[577.800]-
[614.400]</t>
  </si>
  <si>
    <t>[614.400]-
[651.000]</t>
  </si>
  <si>
    <t>[950.000]-
[1019.000]</t>
  </si>
  <si>
    <t>[1019.000]-
[1088.000]</t>
  </si>
  <si>
    <t>[1088.000]-
[1157.000]</t>
  </si>
  <si>
    <t>[1157.000]-
[1226.000]</t>
  </si>
  <si>
    <t>[1226.000]-
[1295.000]</t>
  </si>
  <si>
    <t>[8%]-
[39%]</t>
  </si>
  <si>
    <t>[39%]-
[69%]</t>
  </si>
  <si>
    <t>[69%]-
[100%]</t>
  </si>
  <si>
    <t>[16.300]-
[18.600]</t>
  </si>
  <si>
    <t>[18.600]-
[20.900]</t>
  </si>
  <si>
    <t>[20.900]-
[23.200]</t>
  </si>
  <si>
    <t>[23.200]-
[25.500]</t>
  </si>
  <si>
    <t>[18.000]-
[19.825]</t>
  </si>
  <si>
    <t>[19.825]-
[21.650]</t>
  </si>
  <si>
    <t>[21.650]-
[23.475]</t>
  </si>
  <si>
    <t>[23.475]-
[25.300]</t>
  </si>
  <si>
    <t>[18.100]-
[20.075]</t>
  </si>
  <si>
    <t>[20.075]-
[22.050]</t>
  </si>
  <si>
    <t>[22.050]-
[24.025]</t>
  </si>
  <si>
    <t>[24.025]-
[26.000]</t>
  </si>
  <si>
    <t>[18.200]-
[19.875]</t>
  </si>
  <si>
    <t>[19.875]-
[21.550]</t>
  </si>
  <si>
    <t>[21.550]-
[23.225]</t>
  </si>
  <si>
    <t>[23.225]-
[24.900]</t>
  </si>
  <si>
    <t>[17.800]-
[19.725]</t>
  </si>
  <si>
    <t>[19.725]-
[21.650]</t>
  </si>
  <si>
    <t>[21.650]-
[23.575]</t>
  </si>
  <si>
    <t>[23.575]-
[25.500]</t>
  </si>
  <si>
    <t>Sums SAT</t>
  </si>
  <si>
    <t>Max Pct Taking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</si>
</sst>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0" xfId="1" applyFont="1"/>
    <xf numFmtId="0" fontId="0" fillId="0" borderId="0" xfId="0" applyFont="1" applyBorder="1" applyAlignment="1">
      <alignment vertical="center" wrapText="1"/>
    </xf>
    <xf numFmtId="9" fontId="0" fillId="0" borderId="0" xfId="0" applyNumberFormat="1" applyFont="1" applyBorder="1" applyAlignment="1">
      <alignment vertical="center" wrapText="1"/>
    </xf>
    <xf numFmtId="0" fontId="2" fillId="0" borderId="0" xfId="1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/>
    <xf numFmtId="0" fontId="0" fillId="0" borderId="0" xfId="0" applyAlignment="1">
      <alignment horizontal="right"/>
    </xf>
    <xf numFmtId="10" fontId="0" fillId="0" borderId="0" xfId="0" applyNumberFormat="1"/>
    <xf numFmtId="3" fontId="0" fillId="0" borderId="0" xfId="0" applyNumberFormat="1"/>
    <xf numFmtId="164" fontId="0" fillId="0" borderId="0" xfId="0" applyNumberFormat="1"/>
    <xf numFmtId="0" fontId="5" fillId="0" borderId="0" xfId="0" applyFont="1"/>
    <xf numFmtId="0" fontId="5" fillId="0" borderId="0" xfId="0" applyFont="1" applyAlignment="1">
      <alignment wrapText="1"/>
    </xf>
    <xf numFmtId="9" fontId="3" fillId="0" borderId="0" xfId="1" applyNumberFormat="1" applyFont="1"/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Pct taking SAT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Data_Hist1!$D$2:$D$4</c:f>
              <c:strCache>
                <c:ptCount val="3"/>
                <c:pt idx="0">
                  <c:v>[2%]-
[35%]</c:v>
                </c:pt>
                <c:pt idx="1">
                  <c:v>[35%]-
[67%]</c:v>
                </c:pt>
                <c:pt idx="2">
                  <c:v>[67%]-
[100%]</c:v>
                </c:pt>
              </c:strCache>
            </c:strRef>
          </c:cat>
          <c:val>
            <c:numRef>
              <c:f>Data_Hist1!$E$2:$E$4</c:f>
              <c:numCache>
                <c:formatCode>General</c:formatCode>
                <c:ptCount val="3"/>
                <c:pt idx="0">
                  <c:v>25</c:v>
                </c:pt>
                <c:pt idx="1">
                  <c:v>14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57-470A-93F0-36EED2276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82160"/>
        <c:axId val="1567584128"/>
      </c:barChart>
      <c:catAx>
        <c:axId val="156758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84128"/>
        <c:crosses val="autoZero"/>
        <c:auto val="1"/>
        <c:lblAlgn val="ctr"/>
        <c:lblOffset val="100"/>
        <c:noMultiLvlLbl val="0"/>
      </c:catAx>
      <c:valAx>
        <c:axId val="15675841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82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ACT Composite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Data_Hist1!$D$47:$D$50</c:f>
              <c:strCache>
                <c:ptCount val="4"/>
                <c:pt idx="0">
                  <c:v>[17.800]-
[19.725]</c:v>
                </c:pt>
                <c:pt idx="1">
                  <c:v>[19.725]-
[21.650]</c:v>
                </c:pt>
                <c:pt idx="2">
                  <c:v>[21.650]-
[23.575]</c:v>
                </c:pt>
                <c:pt idx="3">
                  <c:v>[23.575]-
[25.500]</c:v>
                </c:pt>
              </c:strCache>
            </c:strRef>
          </c:cat>
          <c:val>
            <c:numRef>
              <c:f>Data_Hist1!$E$47:$E$50</c:f>
              <c:numCache>
                <c:formatCode>General</c:formatCode>
                <c:ptCount val="4"/>
                <c:pt idx="0">
                  <c:v>11</c:v>
                </c:pt>
                <c:pt idx="1">
                  <c:v>17</c:v>
                </c:pt>
                <c:pt idx="2">
                  <c:v>9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2A-4AF4-89F9-971344E4D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601840"/>
        <c:axId val="1567602168"/>
      </c:barChart>
      <c:catAx>
        <c:axId val="15676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602168"/>
        <c:crosses val="autoZero"/>
        <c:auto val="1"/>
        <c:lblAlgn val="ctr"/>
        <c:lblOffset val="100"/>
        <c:noMultiLvlLbl val="0"/>
      </c:catAx>
      <c:valAx>
        <c:axId val="156760216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601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SAT ERW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Data_Hist1!$L$2:$L$5</c:f>
              <c:strCache>
                <c:ptCount val="4"/>
                <c:pt idx="0">
                  <c:v>[482.000]-
[522.500]</c:v>
                </c:pt>
                <c:pt idx="1">
                  <c:v>[522.500]-
[563.000]</c:v>
                </c:pt>
                <c:pt idx="2">
                  <c:v>[563.000]-
[603.500]</c:v>
                </c:pt>
                <c:pt idx="3">
                  <c:v>[603.500]-
[644.000]</c:v>
                </c:pt>
              </c:strCache>
            </c:strRef>
          </c:cat>
          <c:val>
            <c:numRef>
              <c:f>Data_Hist1!$M$2:$M$5</c:f>
              <c:numCache>
                <c:formatCode>General</c:formatCode>
                <c:ptCount val="4"/>
                <c:pt idx="0">
                  <c:v>7</c:v>
                </c:pt>
                <c:pt idx="1">
                  <c:v>22</c:v>
                </c:pt>
                <c:pt idx="2">
                  <c:v>5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A53-817B-E67F2AD13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78224"/>
        <c:axId val="1567584784"/>
      </c:barChart>
      <c:catAx>
        <c:axId val="156757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84784"/>
        <c:crosses val="autoZero"/>
        <c:auto val="1"/>
        <c:lblAlgn val="ctr"/>
        <c:lblOffset val="100"/>
        <c:noMultiLvlLbl val="0"/>
      </c:catAx>
      <c:valAx>
        <c:axId val="156758478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78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SAT Math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Data_Hist1!$T$2:$T$6</c:f>
              <c:strCache>
                <c:ptCount val="5"/>
                <c:pt idx="0">
                  <c:v>[468.000]-
[504.600]</c:v>
                </c:pt>
                <c:pt idx="1">
                  <c:v>[504.600]-
[541.200]</c:v>
                </c:pt>
                <c:pt idx="2">
                  <c:v>[541.200]-
[577.800]</c:v>
                </c:pt>
                <c:pt idx="3">
                  <c:v>[577.800]-
[614.400]</c:v>
                </c:pt>
                <c:pt idx="4">
                  <c:v>[614.400]-
[651.000]</c:v>
                </c:pt>
              </c:strCache>
            </c:strRef>
          </c:cat>
          <c:val>
            <c:numRef>
              <c:f>Data_Hist1!$U$2:$U$6</c:f>
              <c:numCache>
                <c:formatCode>General</c:formatCode>
                <c:ptCount val="5"/>
                <c:pt idx="0">
                  <c:v>6</c:v>
                </c:pt>
                <c:pt idx="1">
                  <c:v>19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6-40CE-8895-56F823227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85768"/>
        <c:axId val="1567586424"/>
      </c:barChart>
      <c:catAx>
        <c:axId val="1567585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86424"/>
        <c:crosses val="autoZero"/>
        <c:auto val="1"/>
        <c:lblAlgn val="ctr"/>
        <c:lblOffset val="100"/>
        <c:noMultiLvlLbl val="0"/>
      </c:catAx>
      <c:valAx>
        <c:axId val="156758642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85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SAT Total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Data_Hist1!$D$17:$D$21</c:f>
              <c:strCache>
                <c:ptCount val="5"/>
                <c:pt idx="0">
                  <c:v>[950.000]-
[1019.000]</c:v>
                </c:pt>
                <c:pt idx="1">
                  <c:v>[1019.000]-
[1088.000]</c:v>
                </c:pt>
                <c:pt idx="2">
                  <c:v>[1088.000]-
[1157.000]</c:v>
                </c:pt>
                <c:pt idx="3">
                  <c:v>[1157.000]-
[1226.000]</c:v>
                </c:pt>
                <c:pt idx="4">
                  <c:v>[1226.000]-
[1295.000]</c:v>
                </c:pt>
              </c:strCache>
            </c:strRef>
          </c:cat>
          <c:val>
            <c:numRef>
              <c:f>Data_Hist1!$E$17:$E$21</c:f>
              <c:numCache>
                <c:formatCode>General</c:formatCode>
                <c:ptCount val="5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6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E-4BF1-A71C-AA412A772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80848"/>
        <c:axId val="1567581504"/>
      </c:barChart>
      <c:catAx>
        <c:axId val="156758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81504"/>
        <c:crosses val="autoZero"/>
        <c:auto val="1"/>
        <c:lblAlgn val="ctr"/>
        <c:lblOffset val="100"/>
        <c:noMultiLvlLbl val="0"/>
      </c:catAx>
      <c:valAx>
        <c:axId val="156758150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80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Pct taking ACT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Data_Hist1!$L$17:$L$19</c:f>
              <c:strCache>
                <c:ptCount val="3"/>
                <c:pt idx="0">
                  <c:v>[8%]-
[39%]</c:v>
                </c:pt>
                <c:pt idx="1">
                  <c:v>[39%]-
[69%]</c:v>
                </c:pt>
                <c:pt idx="2">
                  <c:v>[69%]-
[100%]</c:v>
                </c:pt>
              </c:strCache>
            </c:strRef>
          </c:cat>
          <c:val>
            <c:numRef>
              <c:f>Data_Hist1!$M$17:$M$19</c:f>
              <c:numCache>
                <c:formatCode>General</c:formatCode>
                <c:ptCount val="3"/>
                <c:pt idx="0">
                  <c:v>18</c:v>
                </c:pt>
                <c:pt idx="1">
                  <c:v>8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84-49A1-B810-4D431EF4D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90032"/>
        <c:axId val="1567591016"/>
      </c:barChart>
      <c:catAx>
        <c:axId val="156759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91016"/>
        <c:crosses val="autoZero"/>
        <c:auto val="1"/>
        <c:lblAlgn val="ctr"/>
        <c:lblOffset val="100"/>
        <c:noMultiLvlLbl val="0"/>
      </c:catAx>
      <c:valAx>
        <c:axId val="156759101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90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ACT English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Data_Hist1!$T$17:$T$20</c:f>
              <c:strCache>
                <c:ptCount val="4"/>
                <c:pt idx="0">
                  <c:v>[16.300]-
[18.600]</c:v>
                </c:pt>
                <c:pt idx="1">
                  <c:v>[18.600]-
[20.900]</c:v>
                </c:pt>
                <c:pt idx="2">
                  <c:v>[20.900]-
[23.200]</c:v>
                </c:pt>
                <c:pt idx="3">
                  <c:v>[23.200]-
[25.500]</c:v>
                </c:pt>
              </c:strCache>
            </c:strRef>
          </c:cat>
          <c:val>
            <c:numRef>
              <c:f>Data_Hist1!$U$17:$U$20</c:f>
              <c:numCache>
                <c:formatCode>General</c:formatCode>
                <c:ptCount val="4"/>
                <c:pt idx="0">
                  <c:v>6</c:v>
                </c:pt>
                <c:pt idx="1">
                  <c:v>20</c:v>
                </c:pt>
                <c:pt idx="2">
                  <c:v>11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F5-48F6-91B3-B71FA9DC0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92328"/>
        <c:axId val="1567598888"/>
      </c:barChart>
      <c:catAx>
        <c:axId val="156759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98888"/>
        <c:crosses val="autoZero"/>
        <c:auto val="1"/>
        <c:lblAlgn val="ctr"/>
        <c:lblOffset val="100"/>
        <c:noMultiLvlLbl val="0"/>
      </c:catAx>
      <c:valAx>
        <c:axId val="156759888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92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ACT Math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Data_Hist1!$D$32:$D$35</c:f>
              <c:strCache>
                <c:ptCount val="4"/>
                <c:pt idx="0">
                  <c:v>[18.000]-
[19.825]</c:v>
                </c:pt>
                <c:pt idx="1">
                  <c:v>[19.825]-
[21.650]</c:v>
                </c:pt>
                <c:pt idx="2">
                  <c:v>[21.650]-
[23.475]</c:v>
                </c:pt>
                <c:pt idx="3">
                  <c:v>[23.475]-
[25.300]</c:v>
                </c:pt>
              </c:strCache>
            </c:strRef>
          </c:cat>
          <c:val>
            <c:numRef>
              <c:f>Data_Hist1!$E$32:$E$35</c:f>
              <c:numCache>
                <c:formatCode>General</c:formatCode>
                <c:ptCount val="4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C-4C63-BFF4-DBDEC3C65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593640"/>
        <c:axId val="1567595280"/>
      </c:barChart>
      <c:catAx>
        <c:axId val="1567593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595280"/>
        <c:crosses val="autoZero"/>
        <c:auto val="1"/>
        <c:lblAlgn val="ctr"/>
        <c:lblOffset val="100"/>
        <c:noMultiLvlLbl val="0"/>
      </c:catAx>
      <c:valAx>
        <c:axId val="156759528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593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ACT Reading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Data_Hist1!$L$32:$L$35</c:f>
              <c:strCache>
                <c:ptCount val="4"/>
                <c:pt idx="0">
                  <c:v>[18.100]-
[20.075]</c:v>
                </c:pt>
                <c:pt idx="1">
                  <c:v>[20.075]-
[22.050]</c:v>
                </c:pt>
                <c:pt idx="2">
                  <c:v>[22.050]-
[24.025]</c:v>
                </c:pt>
                <c:pt idx="3">
                  <c:v>[24.025]-
[26.000]</c:v>
                </c:pt>
              </c:strCache>
            </c:strRef>
          </c:cat>
          <c:val>
            <c:numRef>
              <c:f>Data_Hist1!$M$32:$M$35</c:f>
              <c:numCache>
                <c:formatCode>General</c:formatCode>
                <c:ptCount val="4"/>
                <c:pt idx="0">
                  <c:v>8</c:v>
                </c:pt>
                <c:pt idx="1">
                  <c:v>20</c:v>
                </c:pt>
                <c:pt idx="2">
                  <c:v>9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E6-495D-A714-937F585A7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608400"/>
        <c:axId val="1567608728"/>
      </c:barChart>
      <c:catAx>
        <c:axId val="156760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608728"/>
        <c:crosses val="autoZero"/>
        <c:auto val="1"/>
        <c:lblAlgn val="ctr"/>
        <c:lblOffset val="100"/>
        <c:noMultiLvlLbl val="0"/>
      </c:catAx>
      <c:valAx>
        <c:axId val="15676087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608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ACT Science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Actual</c:v>
          </c:tx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Data_Hist1!$T$32:$T$35</c:f>
              <c:strCache>
                <c:ptCount val="4"/>
                <c:pt idx="0">
                  <c:v>[18.200]-
[19.875]</c:v>
                </c:pt>
                <c:pt idx="1">
                  <c:v>[19.875]-
[21.550]</c:v>
                </c:pt>
                <c:pt idx="2">
                  <c:v>[21.550]-
[23.225]</c:v>
                </c:pt>
                <c:pt idx="3">
                  <c:v>[23.225]-
[24.900]</c:v>
                </c:pt>
              </c:strCache>
            </c:strRef>
          </c:cat>
          <c:val>
            <c:numRef>
              <c:f>Data_Hist1!$U$32:$U$35</c:f>
              <c:numCache>
                <c:formatCode>General</c:formatCode>
                <c:ptCount val="4"/>
                <c:pt idx="0">
                  <c:v>11</c:v>
                </c:pt>
                <c:pt idx="1">
                  <c:v>16</c:v>
                </c:pt>
                <c:pt idx="2">
                  <c:v>13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1-4BD2-8140-FD5F50DD6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67607416"/>
        <c:axId val="1567605448"/>
      </c:barChart>
      <c:catAx>
        <c:axId val="156760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7605448"/>
        <c:crosses val="autoZero"/>
        <c:auto val="1"/>
        <c:lblAlgn val="ctr"/>
        <c:lblOffset val="100"/>
        <c:noMultiLvlLbl val="0"/>
      </c:catAx>
      <c:valAx>
        <c:axId val="15676054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5676074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10</xdr:row>
      <xdr:rowOff>0</xdr:rowOff>
    </xdr:from>
    <xdr:to>
      <xdr:col>8</xdr:col>
      <xdr:colOff>47624</xdr:colOff>
      <xdr:row>16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76B278-5976-4AFE-A9BC-2691D06D255F}"/>
            </a:ext>
          </a:extLst>
        </xdr:cNvPr>
        <xdr:cNvSpPr txBox="1"/>
      </xdr:nvSpPr>
      <xdr:spPr>
        <a:xfrm>
          <a:off x="3362324" y="1905000"/>
          <a:ext cx="2943225" cy="1143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b</a:t>
          </a:r>
          <a:r>
            <a:rPr lang="en-US" sz="1100" b="1"/>
            <a:t>:  </a:t>
          </a:r>
          <a:r>
            <a:rPr lang="en-US" sz="1100"/>
            <a:t>Both</a:t>
          </a:r>
          <a:r>
            <a:rPr lang="en-US" sz="1100" baseline="0"/>
            <a:t> "Pct taking" columns vary a lot: from a low value to 100%. But the maximum of these (see column L) is fairly high. Evidently, some states favor the SAT and some favor the ACT.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5E0B25-1799-4191-8818-3E5A5E61DD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40CEEC-72A0-40C3-A25C-D6B19A1FC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15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D5248BE-1959-4CEA-BD87-7C4261759E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8B2E20-B387-4E8D-8864-CE6D56411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10F110F-FC06-4D41-A858-30457549ED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30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7C418F2-7BD2-4A9F-8A23-B095C2BEB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127000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E9DAD1F-FF3D-4824-A0EB-EEF4C6BDC1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127000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CACA28-6AB0-482E-A0DD-204FA32C2C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31</xdr:row>
      <xdr:rowOff>0</xdr:rowOff>
    </xdr:from>
    <xdr:to>
      <xdr:col>24</xdr:col>
      <xdr:colOff>304800</xdr:colOff>
      <xdr:row>45</xdr:row>
      <xdr:rowOff>127000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580BD76-65C3-4577-A5EF-0816F4666A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8</xdr:col>
      <xdr:colOff>304800</xdr:colOff>
      <xdr:row>60</xdr:row>
      <xdr:rowOff>127000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F89D938-F518-40B9-B845-F2279C7459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66676</xdr:colOff>
      <xdr:row>14</xdr:row>
      <xdr:rowOff>85725</xdr:rowOff>
    </xdr:from>
    <xdr:to>
      <xdr:col>11</xdr:col>
      <xdr:colOff>219076</xdr:colOff>
      <xdr:row>18</xdr:row>
      <xdr:rowOff>152400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C30076A-7515-4F6B-9E00-C257E563461C}"/>
            </a:ext>
          </a:extLst>
        </xdr:cNvPr>
        <xdr:cNvSpPr txBox="1"/>
      </xdr:nvSpPr>
      <xdr:spPr>
        <a:xfrm>
          <a:off x="4333876" y="2752725"/>
          <a:ext cx="2590800" cy="828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a</a:t>
          </a:r>
          <a:r>
            <a:rPr lang="en-US" sz="1100" b="1"/>
            <a:t>:  </a:t>
          </a:r>
          <a:r>
            <a:rPr lang="en-US" sz="1100"/>
            <a:t>The shapes vary quite a bit. However, because</a:t>
          </a:r>
          <a:r>
            <a:rPr lang="en-US" sz="1100" baseline="0"/>
            <a:t> of the few bins, it's hard to describe the shapes accurately.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17</xdr:row>
      <xdr:rowOff>133350</xdr:rowOff>
    </xdr:from>
    <xdr:to>
      <xdr:col>7</xdr:col>
      <xdr:colOff>619125</xdr:colOff>
      <xdr:row>28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3D5AE66-C920-430C-BB68-210037F66C72}"/>
            </a:ext>
          </a:extLst>
        </xdr:cNvPr>
        <xdr:cNvSpPr txBox="1"/>
      </xdr:nvSpPr>
      <xdr:spPr>
        <a:xfrm>
          <a:off x="1762125" y="3371850"/>
          <a:ext cx="4162425" cy="2105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Parts</a:t>
          </a:r>
          <a:r>
            <a:rPr lang="en-US" sz="1100" b="1" baseline="0"/>
            <a:t> c, </a:t>
          </a:r>
          <a:r>
            <a:rPr lang="en-US" sz="1100" b="1"/>
            <a:t>d:  </a:t>
          </a:r>
          <a:r>
            <a:rPr lang="en-US" sz="1100"/>
            <a:t>For the "score" variables, either</a:t>
          </a:r>
          <a:r>
            <a:rPr lang="en-US" sz="1100" baseline="0"/>
            <a:t> the mean or median could be quoted; they are pretty similar. Probably the median would be preferred because it isn't affected by extremes. For the % taking, the mean clearly overstates the "typical" value, which is apparent from the histograms on the next sheet. Again, the median might be preferred.</a:t>
          </a:r>
        </a:p>
        <a:p>
          <a:endParaRPr lang="en-US" sz="1100" baseline="0"/>
        </a:p>
        <a:p>
          <a:r>
            <a:rPr lang="en-US" sz="1100" b="1" baseline="0"/>
            <a:t>Part d:</a:t>
          </a:r>
          <a:r>
            <a:rPr lang="en-US" sz="1100" baseline="0"/>
            <a:t>  The mean of a sum (combined score) is always the sum of the means (see cell N12). Medians don't typically combine this way, but they do for this example (see cell N13).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572"/>
  <sheetViews>
    <sheetView tabSelected="1" workbookViewId="0"/>
  </sheetViews>
  <sheetFormatPr defaultRowHeight="15" x14ac:dyDescent="0.25"/>
  <cols>
    <col min="1" max="1" width="18.7109375" style="1" bestFit="1" customWidth="1"/>
    <col min="2" max="2" width="13.42578125" style="1" bestFit="1" customWidth="1"/>
    <col min="3" max="3" width="8.85546875" style="1" bestFit="1" customWidth="1"/>
    <col min="4" max="4" width="9.42578125" style="1" bestFit="1" customWidth="1"/>
    <col min="5" max="5" width="9.140625" style="1"/>
    <col min="6" max="6" width="13.5703125" style="1" bestFit="1" customWidth="1"/>
    <col min="7" max="7" width="11.140625" style="1" bestFit="1" customWidth="1"/>
    <col min="8" max="8" width="9.5703125" style="1" bestFit="1" customWidth="1"/>
    <col min="9" max="9" width="12" style="1" bestFit="1" customWidth="1"/>
    <col min="10" max="10" width="11.5703125" style="1" bestFit="1" customWidth="1"/>
    <col min="11" max="11" width="14.5703125" style="1" bestFit="1" customWidth="1"/>
    <col min="12" max="12" width="14.28515625" style="1" bestFit="1" customWidth="1"/>
    <col min="13" max="223" width="9.140625" style="1"/>
    <col min="224" max="224" width="15.5703125" style="1" customWidth="1"/>
    <col min="225" max="226" width="9.140625" style="1"/>
    <col min="227" max="227" width="10.28515625" style="1" customWidth="1"/>
    <col min="228" max="479" width="9.140625" style="1"/>
    <col min="480" max="480" width="15.5703125" style="1" customWidth="1"/>
    <col min="481" max="482" width="9.140625" style="1"/>
    <col min="483" max="483" width="10.28515625" style="1" customWidth="1"/>
    <col min="484" max="735" width="9.140625" style="1"/>
    <col min="736" max="736" width="15.5703125" style="1" customWidth="1"/>
    <col min="737" max="738" width="9.140625" style="1"/>
    <col min="739" max="739" width="10.28515625" style="1" customWidth="1"/>
    <col min="740" max="991" width="9.140625" style="1"/>
    <col min="992" max="992" width="15.5703125" style="1" customWidth="1"/>
    <col min="993" max="994" width="9.140625" style="1"/>
    <col min="995" max="995" width="10.28515625" style="1" customWidth="1"/>
    <col min="996" max="1247" width="9.140625" style="1"/>
    <col min="1248" max="1248" width="15.5703125" style="1" customWidth="1"/>
    <col min="1249" max="1250" width="9.140625" style="1"/>
    <col min="1251" max="1251" width="10.28515625" style="1" customWidth="1"/>
    <col min="1252" max="1503" width="9.140625" style="1"/>
    <col min="1504" max="1504" width="15.5703125" style="1" customWidth="1"/>
    <col min="1505" max="1506" width="9.140625" style="1"/>
    <col min="1507" max="1507" width="10.28515625" style="1" customWidth="1"/>
    <col min="1508" max="1759" width="9.140625" style="1"/>
    <col min="1760" max="1760" width="15.5703125" style="1" customWidth="1"/>
    <col min="1761" max="1762" width="9.140625" style="1"/>
    <col min="1763" max="1763" width="10.28515625" style="1" customWidth="1"/>
    <col min="1764" max="2015" width="9.140625" style="1"/>
    <col min="2016" max="2016" width="15.5703125" style="1" customWidth="1"/>
    <col min="2017" max="2018" width="9.140625" style="1"/>
    <col min="2019" max="2019" width="10.28515625" style="1" customWidth="1"/>
    <col min="2020" max="2271" width="9.140625" style="1"/>
    <col min="2272" max="2272" width="15.5703125" style="1" customWidth="1"/>
    <col min="2273" max="2274" width="9.140625" style="1"/>
    <col min="2275" max="2275" width="10.28515625" style="1" customWidth="1"/>
    <col min="2276" max="2527" width="9.140625" style="1"/>
    <col min="2528" max="2528" width="15.5703125" style="1" customWidth="1"/>
    <col min="2529" max="2530" width="9.140625" style="1"/>
    <col min="2531" max="2531" width="10.28515625" style="1" customWidth="1"/>
    <col min="2532" max="2783" width="9.140625" style="1"/>
    <col min="2784" max="2784" width="15.5703125" style="1" customWidth="1"/>
    <col min="2785" max="2786" width="9.140625" style="1"/>
    <col min="2787" max="2787" width="10.28515625" style="1" customWidth="1"/>
    <col min="2788" max="3039" width="9.140625" style="1"/>
    <col min="3040" max="3040" width="15.5703125" style="1" customWidth="1"/>
    <col min="3041" max="3042" width="9.140625" style="1"/>
    <col min="3043" max="3043" width="10.28515625" style="1" customWidth="1"/>
    <col min="3044" max="3295" width="9.140625" style="1"/>
    <col min="3296" max="3296" width="15.5703125" style="1" customWidth="1"/>
    <col min="3297" max="3298" width="9.140625" style="1"/>
    <col min="3299" max="3299" width="10.28515625" style="1" customWidth="1"/>
    <col min="3300" max="3551" width="9.140625" style="1"/>
    <col min="3552" max="3552" width="15.5703125" style="1" customWidth="1"/>
    <col min="3553" max="3554" width="9.140625" style="1"/>
    <col min="3555" max="3555" width="10.28515625" style="1" customWidth="1"/>
    <col min="3556" max="3807" width="9.140625" style="1"/>
    <col min="3808" max="3808" width="15.5703125" style="1" customWidth="1"/>
    <col min="3809" max="3810" width="9.140625" style="1"/>
    <col min="3811" max="3811" width="10.28515625" style="1" customWidth="1"/>
    <col min="3812" max="4063" width="9.140625" style="1"/>
    <col min="4064" max="4064" width="15.5703125" style="1" customWidth="1"/>
    <col min="4065" max="4066" width="9.140625" style="1"/>
    <col min="4067" max="4067" width="10.28515625" style="1" customWidth="1"/>
    <col min="4068" max="4319" width="9.140625" style="1"/>
    <col min="4320" max="4320" width="15.5703125" style="1" customWidth="1"/>
    <col min="4321" max="4322" width="9.140625" style="1"/>
    <col min="4323" max="4323" width="10.28515625" style="1" customWidth="1"/>
    <col min="4324" max="4575" width="9.140625" style="1"/>
    <col min="4576" max="4576" width="15.5703125" style="1" customWidth="1"/>
    <col min="4577" max="4578" width="9.140625" style="1"/>
    <col min="4579" max="4579" width="10.28515625" style="1" customWidth="1"/>
    <col min="4580" max="4831" width="9.140625" style="1"/>
    <col min="4832" max="4832" width="15.5703125" style="1" customWidth="1"/>
    <col min="4833" max="4834" width="9.140625" style="1"/>
    <col min="4835" max="4835" width="10.28515625" style="1" customWidth="1"/>
    <col min="4836" max="5087" width="9.140625" style="1"/>
    <col min="5088" max="5088" width="15.5703125" style="1" customWidth="1"/>
    <col min="5089" max="5090" width="9.140625" style="1"/>
    <col min="5091" max="5091" width="10.28515625" style="1" customWidth="1"/>
    <col min="5092" max="5343" width="9.140625" style="1"/>
    <col min="5344" max="5344" width="15.5703125" style="1" customWidth="1"/>
    <col min="5345" max="5346" width="9.140625" style="1"/>
    <col min="5347" max="5347" width="10.28515625" style="1" customWidth="1"/>
    <col min="5348" max="5599" width="9.140625" style="1"/>
    <col min="5600" max="5600" width="15.5703125" style="1" customWidth="1"/>
    <col min="5601" max="5602" width="9.140625" style="1"/>
    <col min="5603" max="5603" width="10.28515625" style="1" customWidth="1"/>
    <col min="5604" max="5855" width="9.140625" style="1"/>
    <col min="5856" max="5856" width="15.5703125" style="1" customWidth="1"/>
    <col min="5857" max="5858" width="9.140625" style="1"/>
    <col min="5859" max="5859" width="10.28515625" style="1" customWidth="1"/>
    <col min="5860" max="6111" width="9.140625" style="1"/>
    <col min="6112" max="6112" width="15.5703125" style="1" customWidth="1"/>
    <col min="6113" max="6114" width="9.140625" style="1"/>
    <col min="6115" max="6115" width="10.28515625" style="1" customWidth="1"/>
    <col min="6116" max="6367" width="9.140625" style="1"/>
    <col min="6368" max="6368" width="15.5703125" style="1" customWidth="1"/>
    <col min="6369" max="6370" width="9.140625" style="1"/>
    <col min="6371" max="6371" width="10.28515625" style="1" customWidth="1"/>
    <col min="6372" max="6623" width="9.140625" style="1"/>
    <col min="6624" max="6624" width="15.5703125" style="1" customWidth="1"/>
    <col min="6625" max="6626" width="9.140625" style="1"/>
    <col min="6627" max="6627" width="10.28515625" style="1" customWidth="1"/>
    <col min="6628" max="6879" width="9.140625" style="1"/>
    <col min="6880" max="6880" width="15.5703125" style="1" customWidth="1"/>
    <col min="6881" max="6882" width="9.140625" style="1"/>
    <col min="6883" max="6883" width="10.28515625" style="1" customWidth="1"/>
    <col min="6884" max="7135" width="9.140625" style="1"/>
    <col min="7136" max="7136" width="15.5703125" style="1" customWidth="1"/>
    <col min="7137" max="7138" width="9.140625" style="1"/>
    <col min="7139" max="7139" width="10.28515625" style="1" customWidth="1"/>
    <col min="7140" max="7391" width="9.140625" style="1"/>
    <col min="7392" max="7392" width="15.5703125" style="1" customWidth="1"/>
    <col min="7393" max="7394" width="9.140625" style="1"/>
    <col min="7395" max="7395" width="10.28515625" style="1" customWidth="1"/>
    <col min="7396" max="7647" width="9.140625" style="1"/>
    <col min="7648" max="7648" width="15.5703125" style="1" customWidth="1"/>
    <col min="7649" max="7650" width="9.140625" style="1"/>
    <col min="7651" max="7651" width="10.28515625" style="1" customWidth="1"/>
    <col min="7652" max="7903" width="9.140625" style="1"/>
    <col min="7904" max="7904" width="15.5703125" style="1" customWidth="1"/>
    <col min="7905" max="7906" width="9.140625" style="1"/>
    <col min="7907" max="7907" width="10.28515625" style="1" customWidth="1"/>
    <col min="7908" max="8159" width="9.140625" style="1"/>
    <col min="8160" max="8160" width="15.5703125" style="1" customWidth="1"/>
    <col min="8161" max="8162" width="9.140625" style="1"/>
    <col min="8163" max="8163" width="10.28515625" style="1" customWidth="1"/>
    <col min="8164" max="8415" width="9.140625" style="1"/>
    <col min="8416" max="8416" width="15.5703125" style="1" customWidth="1"/>
    <col min="8417" max="8418" width="9.140625" style="1"/>
    <col min="8419" max="8419" width="10.28515625" style="1" customWidth="1"/>
    <col min="8420" max="8671" width="9.140625" style="1"/>
    <col min="8672" max="8672" width="15.5703125" style="1" customWidth="1"/>
    <col min="8673" max="8674" width="9.140625" style="1"/>
    <col min="8675" max="8675" width="10.28515625" style="1" customWidth="1"/>
    <col min="8676" max="8927" width="9.140625" style="1"/>
    <col min="8928" max="8928" width="15.5703125" style="1" customWidth="1"/>
    <col min="8929" max="8930" width="9.140625" style="1"/>
    <col min="8931" max="8931" width="10.28515625" style="1" customWidth="1"/>
    <col min="8932" max="9183" width="9.140625" style="1"/>
    <col min="9184" max="9184" width="15.5703125" style="1" customWidth="1"/>
    <col min="9185" max="9186" width="9.140625" style="1"/>
    <col min="9187" max="9187" width="10.28515625" style="1" customWidth="1"/>
    <col min="9188" max="9439" width="9.140625" style="1"/>
    <col min="9440" max="9440" width="15.5703125" style="1" customWidth="1"/>
    <col min="9441" max="9442" width="9.140625" style="1"/>
    <col min="9443" max="9443" width="10.28515625" style="1" customWidth="1"/>
    <col min="9444" max="9695" width="9.140625" style="1"/>
    <col min="9696" max="9696" width="15.5703125" style="1" customWidth="1"/>
    <col min="9697" max="9698" width="9.140625" style="1"/>
    <col min="9699" max="9699" width="10.28515625" style="1" customWidth="1"/>
    <col min="9700" max="9951" width="9.140625" style="1"/>
    <col min="9952" max="9952" width="15.5703125" style="1" customWidth="1"/>
    <col min="9953" max="9954" width="9.140625" style="1"/>
    <col min="9955" max="9955" width="10.28515625" style="1" customWidth="1"/>
    <col min="9956" max="10207" width="9.140625" style="1"/>
    <col min="10208" max="10208" width="15.5703125" style="1" customWidth="1"/>
    <col min="10209" max="10210" width="9.140625" style="1"/>
    <col min="10211" max="10211" width="10.28515625" style="1" customWidth="1"/>
    <col min="10212" max="10463" width="9.140625" style="1"/>
    <col min="10464" max="10464" width="15.5703125" style="1" customWidth="1"/>
    <col min="10465" max="10466" width="9.140625" style="1"/>
    <col min="10467" max="10467" width="10.28515625" style="1" customWidth="1"/>
    <col min="10468" max="10719" width="9.140625" style="1"/>
    <col min="10720" max="10720" width="15.5703125" style="1" customWidth="1"/>
    <col min="10721" max="10722" width="9.140625" style="1"/>
    <col min="10723" max="10723" width="10.28515625" style="1" customWidth="1"/>
    <col min="10724" max="10975" width="9.140625" style="1"/>
    <col min="10976" max="10976" width="15.5703125" style="1" customWidth="1"/>
    <col min="10977" max="10978" width="9.140625" style="1"/>
    <col min="10979" max="10979" width="10.28515625" style="1" customWidth="1"/>
    <col min="10980" max="11231" width="9.140625" style="1"/>
    <col min="11232" max="11232" width="15.5703125" style="1" customWidth="1"/>
    <col min="11233" max="11234" width="9.140625" style="1"/>
    <col min="11235" max="11235" width="10.28515625" style="1" customWidth="1"/>
    <col min="11236" max="11487" width="9.140625" style="1"/>
    <col min="11488" max="11488" width="15.5703125" style="1" customWidth="1"/>
    <col min="11489" max="11490" width="9.140625" style="1"/>
    <col min="11491" max="11491" width="10.28515625" style="1" customWidth="1"/>
    <col min="11492" max="11743" width="9.140625" style="1"/>
    <col min="11744" max="11744" width="15.5703125" style="1" customWidth="1"/>
    <col min="11745" max="11746" width="9.140625" style="1"/>
    <col min="11747" max="11747" width="10.28515625" style="1" customWidth="1"/>
    <col min="11748" max="11999" width="9.140625" style="1"/>
    <col min="12000" max="12000" width="15.5703125" style="1" customWidth="1"/>
    <col min="12001" max="12002" width="9.140625" style="1"/>
    <col min="12003" max="12003" width="10.28515625" style="1" customWidth="1"/>
    <col min="12004" max="12255" width="9.140625" style="1"/>
    <col min="12256" max="12256" width="15.5703125" style="1" customWidth="1"/>
    <col min="12257" max="12258" width="9.140625" style="1"/>
    <col min="12259" max="12259" width="10.28515625" style="1" customWidth="1"/>
    <col min="12260" max="12511" width="9.140625" style="1"/>
    <col min="12512" max="12512" width="15.5703125" style="1" customWidth="1"/>
    <col min="12513" max="12514" width="9.140625" style="1"/>
    <col min="12515" max="12515" width="10.28515625" style="1" customWidth="1"/>
    <col min="12516" max="12767" width="9.140625" style="1"/>
    <col min="12768" max="12768" width="15.5703125" style="1" customWidth="1"/>
    <col min="12769" max="12770" width="9.140625" style="1"/>
    <col min="12771" max="12771" width="10.28515625" style="1" customWidth="1"/>
    <col min="12772" max="13023" width="9.140625" style="1"/>
    <col min="13024" max="13024" width="15.5703125" style="1" customWidth="1"/>
    <col min="13025" max="13026" width="9.140625" style="1"/>
    <col min="13027" max="13027" width="10.28515625" style="1" customWidth="1"/>
    <col min="13028" max="13279" width="9.140625" style="1"/>
    <col min="13280" max="13280" width="15.5703125" style="1" customWidth="1"/>
    <col min="13281" max="13282" width="9.140625" style="1"/>
    <col min="13283" max="13283" width="10.28515625" style="1" customWidth="1"/>
    <col min="13284" max="13535" width="9.140625" style="1"/>
    <col min="13536" max="13536" width="15.5703125" style="1" customWidth="1"/>
    <col min="13537" max="13538" width="9.140625" style="1"/>
    <col min="13539" max="13539" width="10.28515625" style="1" customWidth="1"/>
    <col min="13540" max="13791" width="9.140625" style="1"/>
    <col min="13792" max="13792" width="15.5703125" style="1" customWidth="1"/>
    <col min="13793" max="13794" width="9.140625" style="1"/>
    <col min="13795" max="13795" width="10.28515625" style="1" customWidth="1"/>
    <col min="13796" max="14047" width="9.140625" style="1"/>
    <col min="14048" max="14048" width="15.5703125" style="1" customWidth="1"/>
    <col min="14049" max="14050" width="9.140625" style="1"/>
    <col min="14051" max="14051" width="10.28515625" style="1" customWidth="1"/>
    <col min="14052" max="14303" width="9.140625" style="1"/>
    <col min="14304" max="14304" width="15.5703125" style="1" customWidth="1"/>
    <col min="14305" max="14306" width="9.140625" style="1"/>
    <col min="14307" max="14307" width="10.28515625" style="1" customWidth="1"/>
    <col min="14308" max="14559" width="9.140625" style="1"/>
    <col min="14560" max="14560" width="15.5703125" style="1" customWidth="1"/>
    <col min="14561" max="14562" width="9.140625" style="1"/>
    <col min="14563" max="14563" width="10.28515625" style="1" customWidth="1"/>
    <col min="14564" max="14815" width="9.140625" style="1"/>
    <col min="14816" max="14816" width="15.5703125" style="1" customWidth="1"/>
    <col min="14817" max="14818" width="9.140625" style="1"/>
    <col min="14819" max="14819" width="10.28515625" style="1" customWidth="1"/>
    <col min="14820" max="15071" width="9.140625" style="1"/>
    <col min="15072" max="15072" width="15.5703125" style="1" customWidth="1"/>
    <col min="15073" max="15074" width="9.140625" style="1"/>
    <col min="15075" max="15075" width="10.28515625" style="1" customWidth="1"/>
    <col min="15076" max="15327" width="9.140625" style="1"/>
    <col min="15328" max="15328" width="15.5703125" style="1" customWidth="1"/>
    <col min="15329" max="15330" width="9.140625" style="1"/>
    <col min="15331" max="15331" width="10.28515625" style="1" customWidth="1"/>
    <col min="15332" max="15583" width="9.140625" style="1"/>
    <col min="15584" max="15584" width="15.5703125" style="1" customWidth="1"/>
    <col min="15585" max="15586" width="9.140625" style="1"/>
    <col min="15587" max="15587" width="10.28515625" style="1" customWidth="1"/>
    <col min="15588" max="15839" width="9.140625" style="1"/>
    <col min="15840" max="15840" width="15.5703125" style="1" customWidth="1"/>
    <col min="15841" max="15842" width="9.140625" style="1"/>
    <col min="15843" max="15843" width="10.28515625" style="1" customWidth="1"/>
    <col min="15844" max="16095" width="9.140625" style="1"/>
    <col min="16096" max="16096" width="15.5703125" style="1" customWidth="1"/>
    <col min="16097" max="16098" width="9.140625" style="1"/>
    <col min="16099" max="16099" width="10.28515625" style="1" customWidth="1"/>
    <col min="16100" max="16384" width="9.140625" style="1"/>
  </cols>
  <sheetData>
    <row r="1" spans="1:12" s="4" customFormat="1" x14ac:dyDescent="0.25">
      <c r="A1" s="5" t="s">
        <v>0</v>
      </c>
      <c r="B1" s="6" t="s">
        <v>52</v>
      </c>
      <c r="C1" s="6" t="s">
        <v>53</v>
      </c>
      <c r="D1" s="6" t="s">
        <v>54</v>
      </c>
      <c r="E1" s="6" t="s">
        <v>55</v>
      </c>
      <c r="F1" s="6" t="s">
        <v>56</v>
      </c>
      <c r="G1" s="6" t="s">
        <v>57</v>
      </c>
      <c r="H1" s="6" t="s">
        <v>58</v>
      </c>
      <c r="I1" s="6" t="s">
        <v>59</v>
      </c>
      <c r="J1" s="6" t="s">
        <v>60</v>
      </c>
      <c r="K1" s="6" t="s">
        <v>61</v>
      </c>
      <c r="L1" s="4" t="s">
        <v>127</v>
      </c>
    </row>
    <row r="2" spans="1:12" ht="15" customHeight="1" x14ac:dyDescent="0.25">
      <c r="A2" s="2" t="s">
        <v>1</v>
      </c>
      <c r="B2" s="3">
        <v>0.05</v>
      </c>
      <c r="C2" s="2">
        <v>593</v>
      </c>
      <c r="D2" s="2">
        <v>572</v>
      </c>
      <c r="E2" s="2">
        <v>1165</v>
      </c>
      <c r="F2" s="3">
        <v>1</v>
      </c>
      <c r="G2" s="2">
        <v>18.899999999999999</v>
      </c>
      <c r="H2" s="2">
        <v>18.399999999999999</v>
      </c>
      <c r="I2" s="2">
        <v>19.7</v>
      </c>
      <c r="J2" s="2">
        <v>19.399999999999999</v>
      </c>
      <c r="K2" s="2">
        <v>19.2</v>
      </c>
      <c r="L2" s="14">
        <f>MAX(B2,F2)</f>
        <v>1</v>
      </c>
    </row>
    <row r="3" spans="1:12" ht="15" customHeight="1" x14ac:dyDescent="0.25">
      <c r="A3" s="2" t="s">
        <v>2</v>
      </c>
      <c r="B3" s="3">
        <v>0.38</v>
      </c>
      <c r="C3" s="2">
        <v>547</v>
      </c>
      <c r="D3" s="2">
        <v>533</v>
      </c>
      <c r="E3" s="2">
        <v>1080</v>
      </c>
      <c r="F3" s="3">
        <v>0.65</v>
      </c>
      <c r="G3" s="2">
        <v>18.7</v>
      </c>
      <c r="H3" s="2">
        <v>19.8</v>
      </c>
      <c r="I3" s="2">
        <v>20.399999999999999</v>
      </c>
      <c r="J3" s="2">
        <v>19.899999999999999</v>
      </c>
      <c r="K3" s="2">
        <v>19.8</v>
      </c>
      <c r="L3" s="14">
        <f t="shared" ref="L3:L52" si="0">MAX(B3,F3)</f>
        <v>0.65</v>
      </c>
    </row>
    <row r="4" spans="1:12" ht="15" customHeight="1" x14ac:dyDescent="0.25">
      <c r="A4" s="2" t="s">
        <v>3</v>
      </c>
      <c r="B4" s="3">
        <v>0.3</v>
      </c>
      <c r="C4" s="2">
        <v>563</v>
      </c>
      <c r="D4" s="2">
        <v>553</v>
      </c>
      <c r="E4" s="2">
        <v>1116</v>
      </c>
      <c r="F4" s="3">
        <v>0.62</v>
      </c>
      <c r="G4" s="2">
        <v>18.600000000000001</v>
      </c>
      <c r="H4" s="2">
        <v>19.8</v>
      </c>
      <c r="I4" s="2">
        <v>20.100000000000001</v>
      </c>
      <c r="J4" s="2">
        <v>19.8</v>
      </c>
      <c r="K4" s="2">
        <v>19.7</v>
      </c>
      <c r="L4" s="14">
        <f t="shared" si="0"/>
        <v>0.62</v>
      </c>
    </row>
    <row r="5" spans="1:12" ht="15" customHeight="1" x14ac:dyDescent="0.25">
      <c r="A5" s="2" t="s">
        <v>4</v>
      </c>
      <c r="B5" s="3">
        <v>0.03</v>
      </c>
      <c r="C5" s="2">
        <v>614</v>
      </c>
      <c r="D5" s="2">
        <v>594</v>
      </c>
      <c r="E5" s="2">
        <v>1208</v>
      </c>
      <c r="F5" s="3">
        <v>1</v>
      </c>
      <c r="G5" s="2">
        <v>18.899999999999999</v>
      </c>
      <c r="H5" s="2">
        <v>19</v>
      </c>
      <c r="I5" s="2">
        <v>19.7</v>
      </c>
      <c r="J5" s="2">
        <v>19.5</v>
      </c>
      <c r="K5" s="2">
        <v>19.399999999999999</v>
      </c>
      <c r="L5" s="14">
        <f t="shared" si="0"/>
        <v>1</v>
      </c>
    </row>
    <row r="6" spans="1:12" ht="15" customHeight="1" x14ac:dyDescent="0.25">
      <c r="A6" s="2" t="s">
        <v>5</v>
      </c>
      <c r="B6" s="3">
        <v>0.53</v>
      </c>
      <c r="C6" s="2">
        <v>531</v>
      </c>
      <c r="D6" s="2">
        <v>524</v>
      </c>
      <c r="E6" s="2">
        <v>1055</v>
      </c>
      <c r="F6" s="3">
        <v>0.31</v>
      </c>
      <c r="G6" s="2">
        <v>22.5</v>
      </c>
      <c r="H6" s="2">
        <v>22.7</v>
      </c>
      <c r="I6" s="2">
        <v>23.1</v>
      </c>
      <c r="J6" s="2">
        <v>22.2</v>
      </c>
      <c r="K6" s="2">
        <v>22.8</v>
      </c>
      <c r="L6" s="14">
        <f t="shared" si="0"/>
        <v>0.53</v>
      </c>
    </row>
    <row r="7" spans="1:12" ht="15" customHeight="1" x14ac:dyDescent="0.25">
      <c r="A7" s="2" t="s">
        <v>6</v>
      </c>
      <c r="B7" s="3">
        <v>0.11</v>
      </c>
      <c r="C7" s="2">
        <v>606</v>
      </c>
      <c r="D7" s="2">
        <v>595</v>
      </c>
      <c r="E7" s="2">
        <v>1201</v>
      </c>
      <c r="F7" s="3">
        <v>1</v>
      </c>
      <c r="G7" s="2">
        <v>20.100000000000001</v>
      </c>
      <c r="H7" s="2">
        <v>20.3</v>
      </c>
      <c r="I7" s="2">
        <v>21.2</v>
      </c>
      <c r="J7" s="2">
        <v>20.9</v>
      </c>
      <c r="K7" s="2">
        <v>20.8</v>
      </c>
      <c r="L7" s="14">
        <f t="shared" si="0"/>
        <v>1</v>
      </c>
    </row>
    <row r="8" spans="1:12" ht="15" customHeight="1" x14ac:dyDescent="0.25">
      <c r="A8" s="2" t="s">
        <v>7</v>
      </c>
      <c r="B8" s="3">
        <v>1</v>
      </c>
      <c r="C8" s="2">
        <v>530</v>
      </c>
      <c r="D8" s="2">
        <v>512</v>
      </c>
      <c r="E8" s="2">
        <v>1041</v>
      </c>
      <c r="F8" s="3">
        <v>0.31</v>
      </c>
      <c r="G8" s="2">
        <v>25.5</v>
      </c>
      <c r="H8" s="2">
        <v>24.6</v>
      </c>
      <c r="I8" s="2">
        <v>25.6</v>
      </c>
      <c r="J8" s="2">
        <v>24.6</v>
      </c>
      <c r="K8" s="2">
        <v>25.2</v>
      </c>
      <c r="L8" s="14">
        <f t="shared" si="0"/>
        <v>1</v>
      </c>
    </row>
    <row r="9" spans="1:12" ht="15" customHeight="1" x14ac:dyDescent="0.25">
      <c r="A9" s="2" t="s">
        <v>8</v>
      </c>
      <c r="B9" s="3">
        <v>1</v>
      </c>
      <c r="C9" s="2">
        <v>503</v>
      </c>
      <c r="D9" s="2">
        <v>492</v>
      </c>
      <c r="E9" s="2">
        <v>996</v>
      </c>
      <c r="F9" s="3">
        <v>0.18</v>
      </c>
      <c r="G9" s="2">
        <v>24.1</v>
      </c>
      <c r="H9" s="2">
        <v>23.4</v>
      </c>
      <c r="I9" s="2">
        <v>24.8</v>
      </c>
      <c r="J9" s="2">
        <v>23.6</v>
      </c>
      <c r="K9" s="2">
        <v>24.1</v>
      </c>
      <c r="L9" s="14">
        <f t="shared" si="0"/>
        <v>1</v>
      </c>
    </row>
    <row r="10" spans="1:12" ht="15" customHeight="1" x14ac:dyDescent="0.25">
      <c r="A10" s="2" t="s">
        <v>51</v>
      </c>
      <c r="B10" s="3">
        <v>1</v>
      </c>
      <c r="C10" s="2">
        <v>482</v>
      </c>
      <c r="D10" s="2">
        <v>468</v>
      </c>
      <c r="E10" s="2">
        <v>950</v>
      </c>
      <c r="F10" s="3">
        <v>0.32</v>
      </c>
      <c r="G10" s="2">
        <v>24.4</v>
      </c>
      <c r="H10" s="2">
        <v>23.5</v>
      </c>
      <c r="I10" s="2">
        <v>24.9</v>
      </c>
      <c r="J10" s="2">
        <v>23.5</v>
      </c>
      <c r="K10" s="2">
        <v>24.2</v>
      </c>
      <c r="L10" s="14">
        <f t="shared" si="0"/>
        <v>1</v>
      </c>
    </row>
    <row r="11" spans="1:12" ht="15" customHeight="1" x14ac:dyDescent="0.25">
      <c r="A11" s="2" t="s">
        <v>9</v>
      </c>
      <c r="B11" s="3">
        <v>0.83</v>
      </c>
      <c r="C11" s="2">
        <v>520</v>
      </c>
      <c r="D11" s="2">
        <v>497</v>
      </c>
      <c r="E11" s="2">
        <v>1017</v>
      </c>
      <c r="F11" s="3">
        <v>0.73</v>
      </c>
      <c r="G11" s="2">
        <v>19</v>
      </c>
      <c r="H11" s="2">
        <v>19.399999999999999</v>
      </c>
      <c r="I11" s="2">
        <v>21</v>
      </c>
      <c r="J11" s="2">
        <v>19.399999999999999</v>
      </c>
      <c r="K11" s="2">
        <v>19.8</v>
      </c>
      <c r="L11" s="14">
        <f t="shared" si="0"/>
        <v>0.83</v>
      </c>
    </row>
    <row r="12" spans="1:12" ht="15" customHeight="1" x14ac:dyDescent="0.25">
      <c r="A12" s="2" t="s">
        <v>10</v>
      </c>
      <c r="B12" s="3">
        <v>0.61</v>
      </c>
      <c r="C12" s="2">
        <v>535</v>
      </c>
      <c r="D12" s="2">
        <v>515</v>
      </c>
      <c r="E12" s="2">
        <v>1050</v>
      </c>
      <c r="F12" s="3">
        <v>0.55000000000000004</v>
      </c>
      <c r="G12" s="2">
        <v>21</v>
      </c>
      <c r="H12" s="2">
        <v>20.9</v>
      </c>
      <c r="I12" s="2">
        <v>22</v>
      </c>
      <c r="J12" s="2">
        <v>21.3</v>
      </c>
      <c r="K12" s="2">
        <v>21.4</v>
      </c>
      <c r="L12" s="14">
        <f t="shared" si="0"/>
        <v>0.61</v>
      </c>
    </row>
    <row r="13" spans="1:12" ht="15" customHeight="1" x14ac:dyDescent="0.25">
      <c r="A13" s="2" t="s">
        <v>11</v>
      </c>
      <c r="B13" s="3">
        <v>0.55000000000000004</v>
      </c>
      <c r="C13" s="2">
        <v>544</v>
      </c>
      <c r="D13" s="2">
        <v>541</v>
      </c>
      <c r="E13" s="2">
        <v>1085</v>
      </c>
      <c r="F13" s="3">
        <v>0.9</v>
      </c>
      <c r="G13" s="2">
        <v>17.8</v>
      </c>
      <c r="H13" s="2">
        <v>19.2</v>
      </c>
      <c r="I13" s="2">
        <v>19.2</v>
      </c>
      <c r="J13" s="2">
        <v>19.3</v>
      </c>
      <c r="K13" s="2">
        <v>19</v>
      </c>
      <c r="L13" s="14">
        <f t="shared" si="0"/>
        <v>0.9</v>
      </c>
    </row>
    <row r="14" spans="1:12" ht="15" customHeight="1" x14ac:dyDescent="0.25">
      <c r="A14" s="2" t="s">
        <v>12</v>
      </c>
      <c r="B14" s="3">
        <v>0.93</v>
      </c>
      <c r="C14" s="2">
        <v>513</v>
      </c>
      <c r="D14" s="2">
        <v>493</v>
      </c>
      <c r="E14" s="2">
        <v>1005</v>
      </c>
      <c r="F14" s="3">
        <v>0.38</v>
      </c>
      <c r="G14" s="2">
        <v>21.9</v>
      </c>
      <c r="H14" s="2">
        <v>21.8</v>
      </c>
      <c r="I14" s="2">
        <v>23</v>
      </c>
      <c r="J14" s="2">
        <v>22.1</v>
      </c>
      <c r="K14" s="2">
        <v>22.3</v>
      </c>
      <c r="L14" s="14">
        <f t="shared" si="0"/>
        <v>0.93</v>
      </c>
    </row>
    <row r="15" spans="1:12" ht="15" customHeight="1" x14ac:dyDescent="0.25">
      <c r="A15" s="2" t="s">
        <v>13</v>
      </c>
      <c r="B15" s="3">
        <v>0.09</v>
      </c>
      <c r="C15" s="2">
        <v>559</v>
      </c>
      <c r="D15" s="2">
        <v>556</v>
      </c>
      <c r="E15" s="2">
        <v>1115</v>
      </c>
      <c r="F15" s="3">
        <v>0.93</v>
      </c>
      <c r="G15" s="2">
        <v>21</v>
      </c>
      <c r="H15" s="2">
        <v>21.2</v>
      </c>
      <c r="I15" s="2">
        <v>21.6</v>
      </c>
      <c r="J15" s="2">
        <v>21.3</v>
      </c>
      <c r="K15" s="2">
        <v>21.4</v>
      </c>
      <c r="L15" s="14">
        <f t="shared" si="0"/>
        <v>0.93</v>
      </c>
    </row>
    <row r="16" spans="1:12" ht="15" customHeight="1" x14ac:dyDescent="0.25">
      <c r="A16" s="2" t="s">
        <v>14</v>
      </c>
      <c r="B16" s="3">
        <v>0.63</v>
      </c>
      <c r="C16" s="2">
        <v>542</v>
      </c>
      <c r="D16" s="2">
        <v>532</v>
      </c>
      <c r="E16" s="2">
        <v>1074</v>
      </c>
      <c r="F16" s="3">
        <v>0.35</v>
      </c>
      <c r="G16" s="2">
        <v>22</v>
      </c>
      <c r="H16" s="2">
        <v>22.4</v>
      </c>
      <c r="I16" s="2">
        <v>23.2</v>
      </c>
      <c r="J16" s="2">
        <v>22.3</v>
      </c>
      <c r="K16" s="2">
        <v>22.6</v>
      </c>
      <c r="L16" s="14">
        <f t="shared" si="0"/>
        <v>0.63</v>
      </c>
    </row>
    <row r="17" spans="1:12" ht="15" customHeight="1" x14ac:dyDescent="0.25">
      <c r="A17" s="2" t="s">
        <v>15</v>
      </c>
      <c r="B17" s="3">
        <v>0.02</v>
      </c>
      <c r="C17" s="2">
        <v>641</v>
      </c>
      <c r="D17" s="2">
        <v>635</v>
      </c>
      <c r="E17" s="2">
        <v>1275</v>
      </c>
      <c r="F17" s="3">
        <v>0.67</v>
      </c>
      <c r="G17" s="2">
        <v>21.2</v>
      </c>
      <c r="H17" s="2">
        <v>21.3</v>
      </c>
      <c r="I17" s="2">
        <v>22.6</v>
      </c>
      <c r="J17" s="2">
        <v>22.1</v>
      </c>
      <c r="K17" s="2">
        <v>21.9</v>
      </c>
      <c r="L17" s="14">
        <f t="shared" si="0"/>
        <v>0.67</v>
      </c>
    </row>
    <row r="18" spans="1:12" ht="15" customHeight="1" x14ac:dyDescent="0.25">
      <c r="A18" s="2" t="s">
        <v>16</v>
      </c>
      <c r="B18" s="3">
        <v>0.04</v>
      </c>
      <c r="C18" s="2">
        <v>632</v>
      </c>
      <c r="D18" s="2">
        <v>628</v>
      </c>
      <c r="E18" s="2">
        <v>1260</v>
      </c>
      <c r="F18" s="3">
        <v>0.73</v>
      </c>
      <c r="G18" s="2">
        <v>21.1</v>
      </c>
      <c r="H18" s="2">
        <v>21.3</v>
      </c>
      <c r="I18" s="2">
        <v>22.3</v>
      </c>
      <c r="J18" s="2">
        <v>21.7</v>
      </c>
      <c r="K18" s="2">
        <v>21.7</v>
      </c>
      <c r="L18" s="14">
        <f t="shared" si="0"/>
        <v>0.73</v>
      </c>
    </row>
    <row r="19" spans="1:12" ht="15" customHeight="1" x14ac:dyDescent="0.25">
      <c r="A19" s="2" t="s">
        <v>17</v>
      </c>
      <c r="B19" s="3">
        <v>0.04</v>
      </c>
      <c r="C19" s="2">
        <v>631</v>
      </c>
      <c r="D19" s="2">
        <v>616</v>
      </c>
      <c r="E19" s="2">
        <v>1247</v>
      </c>
      <c r="F19" s="3">
        <v>1</v>
      </c>
      <c r="G19" s="2">
        <v>19.600000000000001</v>
      </c>
      <c r="H19" s="2">
        <v>19.399999999999999</v>
      </c>
      <c r="I19" s="2">
        <v>20.5</v>
      </c>
      <c r="J19" s="2">
        <v>20.100000000000001</v>
      </c>
      <c r="K19" s="2">
        <v>20</v>
      </c>
      <c r="L19" s="14">
        <f t="shared" si="0"/>
        <v>1</v>
      </c>
    </row>
    <row r="20" spans="1:12" ht="15" customHeight="1" x14ac:dyDescent="0.25">
      <c r="A20" s="2" t="s">
        <v>18</v>
      </c>
      <c r="B20" s="3">
        <v>0.04</v>
      </c>
      <c r="C20" s="2">
        <v>611</v>
      </c>
      <c r="D20" s="2">
        <v>586</v>
      </c>
      <c r="E20" s="2">
        <v>1198</v>
      </c>
      <c r="F20" s="3">
        <v>1</v>
      </c>
      <c r="G20" s="2">
        <v>19.399999999999999</v>
      </c>
      <c r="H20" s="2">
        <v>18.8</v>
      </c>
      <c r="I20" s="2">
        <v>19.8</v>
      </c>
      <c r="J20" s="2">
        <v>19.600000000000001</v>
      </c>
      <c r="K20" s="2">
        <v>19.5</v>
      </c>
      <c r="L20" s="14">
        <f t="shared" si="0"/>
        <v>1</v>
      </c>
    </row>
    <row r="21" spans="1:12" ht="15" customHeight="1" x14ac:dyDescent="0.25">
      <c r="A21" s="2" t="s">
        <v>19</v>
      </c>
      <c r="B21" s="3">
        <v>0.95</v>
      </c>
      <c r="C21" s="2">
        <v>513</v>
      </c>
      <c r="D21" s="2">
        <v>499</v>
      </c>
      <c r="E21" s="2">
        <v>1012</v>
      </c>
      <c r="F21" s="3">
        <v>0.08</v>
      </c>
      <c r="G21" s="2">
        <v>24.2</v>
      </c>
      <c r="H21" s="2">
        <v>24</v>
      </c>
      <c r="I21" s="2">
        <v>24.8</v>
      </c>
      <c r="J21" s="2">
        <v>23.7</v>
      </c>
      <c r="K21" s="2">
        <v>24.3</v>
      </c>
      <c r="L21" s="14">
        <f t="shared" si="0"/>
        <v>0.95</v>
      </c>
    </row>
    <row r="22" spans="1:12" ht="15" customHeight="1" x14ac:dyDescent="0.25">
      <c r="A22" s="2" t="s">
        <v>20</v>
      </c>
      <c r="B22" s="3">
        <v>0.69</v>
      </c>
      <c r="C22" s="2">
        <v>536</v>
      </c>
      <c r="D22" s="2">
        <v>524</v>
      </c>
      <c r="E22" s="2">
        <v>1060</v>
      </c>
      <c r="F22" s="3">
        <v>0.28000000000000003</v>
      </c>
      <c r="G22" s="2">
        <v>23.3</v>
      </c>
      <c r="H22" s="2">
        <v>23.1</v>
      </c>
      <c r="I22" s="2">
        <v>24.2</v>
      </c>
      <c r="J22" s="2">
        <v>23.2</v>
      </c>
      <c r="K22" s="2">
        <v>23.6</v>
      </c>
      <c r="L22" s="14">
        <f t="shared" si="0"/>
        <v>0.69</v>
      </c>
    </row>
    <row r="23" spans="1:12" ht="15" customHeight="1" x14ac:dyDescent="0.25">
      <c r="A23" s="2" t="s">
        <v>21</v>
      </c>
      <c r="B23" s="3">
        <v>0.76</v>
      </c>
      <c r="C23" s="2">
        <v>555</v>
      </c>
      <c r="D23" s="2">
        <v>551</v>
      </c>
      <c r="E23" s="2">
        <v>1107</v>
      </c>
      <c r="F23" s="3">
        <v>0.28999999999999998</v>
      </c>
      <c r="G23" s="2">
        <v>25.4</v>
      </c>
      <c r="H23" s="2">
        <v>25.3</v>
      </c>
      <c r="I23" s="2">
        <v>25.9</v>
      </c>
      <c r="J23" s="2">
        <v>24.7</v>
      </c>
      <c r="K23" s="2">
        <v>25.4</v>
      </c>
      <c r="L23" s="14">
        <f t="shared" si="0"/>
        <v>0.76</v>
      </c>
    </row>
    <row r="24" spans="1:12" ht="15" customHeight="1" x14ac:dyDescent="0.25">
      <c r="A24" s="2" t="s">
        <v>22</v>
      </c>
      <c r="B24" s="3">
        <v>1</v>
      </c>
      <c r="C24" s="2">
        <v>509</v>
      </c>
      <c r="D24" s="2">
        <v>495</v>
      </c>
      <c r="E24" s="2">
        <v>1005</v>
      </c>
      <c r="F24" s="3">
        <v>0.28999999999999998</v>
      </c>
      <c r="G24" s="2">
        <v>24.1</v>
      </c>
      <c r="H24" s="2">
        <v>23.7</v>
      </c>
      <c r="I24" s="2">
        <v>24.5</v>
      </c>
      <c r="J24" s="2">
        <v>23.8</v>
      </c>
      <c r="K24" s="2">
        <v>24.1</v>
      </c>
      <c r="L24" s="14">
        <f t="shared" si="0"/>
        <v>1</v>
      </c>
    </row>
    <row r="25" spans="1:12" ht="15" customHeight="1" x14ac:dyDescent="0.25">
      <c r="A25" s="2" t="s">
        <v>23</v>
      </c>
      <c r="B25" s="3">
        <v>0.03</v>
      </c>
      <c r="C25" s="2">
        <v>644</v>
      </c>
      <c r="D25" s="2">
        <v>651</v>
      </c>
      <c r="E25" s="2">
        <v>1295</v>
      </c>
      <c r="F25" s="3">
        <v>1</v>
      </c>
      <c r="G25" s="2">
        <v>20.399999999999999</v>
      </c>
      <c r="H25" s="2">
        <v>21.5</v>
      </c>
      <c r="I25" s="2">
        <v>21.8</v>
      </c>
      <c r="J25" s="2">
        <v>21.6</v>
      </c>
      <c r="K25" s="2">
        <v>21.5</v>
      </c>
      <c r="L25" s="14">
        <f t="shared" si="0"/>
        <v>1</v>
      </c>
    </row>
    <row r="26" spans="1:12" ht="15" customHeight="1" x14ac:dyDescent="0.25">
      <c r="A26" s="2" t="s">
        <v>24</v>
      </c>
      <c r="B26" s="3">
        <v>0.02</v>
      </c>
      <c r="C26" s="2">
        <v>634</v>
      </c>
      <c r="D26" s="2">
        <v>607</v>
      </c>
      <c r="E26" s="2">
        <v>1242</v>
      </c>
      <c r="F26" s="3">
        <v>1</v>
      </c>
      <c r="G26" s="2">
        <v>18.2</v>
      </c>
      <c r="H26" s="2">
        <v>18.100000000000001</v>
      </c>
      <c r="I26" s="2">
        <v>18.8</v>
      </c>
      <c r="J26" s="2">
        <v>18.8</v>
      </c>
      <c r="K26" s="2">
        <v>18.600000000000001</v>
      </c>
      <c r="L26" s="14">
        <f t="shared" si="0"/>
        <v>1</v>
      </c>
    </row>
    <row r="27" spans="1:12" ht="15" customHeight="1" x14ac:dyDescent="0.25">
      <c r="A27" s="2" t="s">
        <v>25</v>
      </c>
      <c r="B27" s="3">
        <v>0.03</v>
      </c>
      <c r="C27" s="2">
        <v>640</v>
      </c>
      <c r="D27" s="2">
        <v>631</v>
      </c>
      <c r="E27" s="2">
        <v>1271</v>
      </c>
      <c r="F27" s="3">
        <v>1</v>
      </c>
      <c r="G27" s="2">
        <v>19.8</v>
      </c>
      <c r="H27" s="2">
        <v>19.899999999999999</v>
      </c>
      <c r="I27" s="2">
        <v>20.8</v>
      </c>
      <c r="J27" s="2">
        <v>20.5</v>
      </c>
      <c r="K27" s="2">
        <v>20.399999999999999</v>
      </c>
      <c r="L27" s="14">
        <f t="shared" si="0"/>
        <v>1</v>
      </c>
    </row>
    <row r="28" spans="1:12" ht="15" customHeight="1" x14ac:dyDescent="0.25">
      <c r="A28" s="2" t="s">
        <v>26</v>
      </c>
      <c r="B28" s="3">
        <v>0.1</v>
      </c>
      <c r="C28" s="2">
        <v>605</v>
      </c>
      <c r="D28" s="2">
        <v>591</v>
      </c>
      <c r="E28" s="2">
        <v>1196</v>
      </c>
      <c r="F28" s="3">
        <v>1</v>
      </c>
      <c r="G28" s="2">
        <v>19</v>
      </c>
      <c r="H28" s="2">
        <v>20.2</v>
      </c>
      <c r="I28" s="2">
        <v>21</v>
      </c>
      <c r="J28" s="2">
        <v>20.5</v>
      </c>
      <c r="K28" s="2">
        <v>20.3</v>
      </c>
      <c r="L28" s="14">
        <f t="shared" si="0"/>
        <v>1</v>
      </c>
    </row>
    <row r="29" spans="1:12" ht="15" customHeight="1" x14ac:dyDescent="0.25">
      <c r="A29" s="2" t="s">
        <v>27</v>
      </c>
      <c r="B29" s="3">
        <v>0.03</v>
      </c>
      <c r="C29" s="2">
        <v>629</v>
      </c>
      <c r="D29" s="2">
        <v>625</v>
      </c>
      <c r="E29" s="2">
        <v>1253</v>
      </c>
      <c r="F29" s="3">
        <v>0.84</v>
      </c>
      <c r="G29" s="2">
        <v>20.9</v>
      </c>
      <c r="H29" s="2">
        <v>20.9</v>
      </c>
      <c r="I29" s="2">
        <v>21.9</v>
      </c>
      <c r="J29" s="2">
        <v>21.5</v>
      </c>
      <c r="K29" s="2">
        <v>21.4</v>
      </c>
      <c r="L29" s="14">
        <f t="shared" si="0"/>
        <v>0.84</v>
      </c>
    </row>
    <row r="30" spans="1:12" ht="15" customHeight="1" x14ac:dyDescent="0.25">
      <c r="A30" s="2" t="s">
        <v>28</v>
      </c>
      <c r="B30" s="3">
        <v>0.26</v>
      </c>
      <c r="C30" s="2">
        <v>563</v>
      </c>
      <c r="D30" s="2">
        <v>553</v>
      </c>
      <c r="E30" s="2">
        <v>1116</v>
      </c>
      <c r="F30" s="3">
        <v>1</v>
      </c>
      <c r="G30" s="2">
        <v>16.3</v>
      </c>
      <c r="H30" s="2">
        <v>18</v>
      </c>
      <c r="I30" s="2">
        <v>18.100000000000001</v>
      </c>
      <c r="J30" s="2">
        <v>18.2</v>
      </c>
      <c r="K30" s="2">
        <v>17.8</v>
      </c>
      <c r="L30" s="14">
        <f t="shared" si="0"/>
        <v>1</v>
      </c>
    </row>
    <row r="31" spans="1:12" ht="15" customHeight="1" x14ac:dyDescent="0.25">
      <c r="A31" s="2" t="s">
        <v>29</v>
      </c>
      <c r="B31" s="3">
        <v>0.96</v>
      </c>
      <c r="C31" s="2">
        <v>532</v>
      </c>
      <c r="D31" s="2">
        <v>520</v>
      </c>
      <c r="E31" s="2">
        <v>1052</v>
      </c>
      <c r="F31" s="3">
        <v>0.18</v>
      </c>
      <c r="G31" s="2">
        <v>25.4</v>
      </c>
      <c r="H31" s="2">
        <v>25.1</v>
      </c>
      <c r="I31" s="2">
        <v>26</v>
      </c>
      <c r="J31" s="2">
        <v>24.9</v>
      </c>
      <c r="K31" s="2">
        <v>25.5</v>
      </c>
      <c r="L31" s="14">
        <f t="shared" si="0"/>
        <v>0.96</v>
      </c>
    </row>
    <row r="32" spans="1:12" ht="15" customHeight="1" x14ac:dyDescent="0.25">
      <c r="A32" s="2" t="s">
        <v>30</v>
      </c>
      <c r="B32" s="3">
        <v>0.7</v>
      </c>
      <c r="C32" s="2">
        <v>530</v>
      </c>
      <c r="D32" s="2">
        <v>526</v>
      </c>
      <c r="E32" s="2">
        <v>1056</v>
      </c>
      <c r="F32" s="3">
        <v>0.34</v>
      </c>
      <c r="G32" s="2">
        <v>23.8</v>
      </c>
      <c r="H32" s="2">
        <v>23.8</v>
      </c>
      <c r="I32" s="2">
        <v>24.1</v>
      </c>
      <c r="J32" s="2">
        <v>23.2</v>
      </c>
      <c r="K32" s="2">
        <v>23.9</v>
      </c>
      <c r="L32" s="14">
        <f t="shared" si="0"/>
        <v>0.7</v>
      </c>
    </row>
    <row r="33" spans="1:12" ht="15" customHeight="1" x14ac:dyDescent="0.25">
      <c r="A33" s="2" t="s">
        <v>31</v>
      </c>
      <c r="B33" s="3">
        <v>0.11</v>
      </c>
      <c r="C33" s="2">
        <v>577</v>
      </c>
      <c r="D33" s="2">
        <v>561</v>
      </c>
      <c r="E33" s="2">
        <v>1138</v>
      </c>
      <c r="F33" s="3">
        <v>0.66</v>
      </c>
      <c r="G33" s="2">
        <v>18.600000000000001</v>
      </c>
      <c r="H33" s="2">
        <v>19.399999999999999</v>
      </c>
      <c r="I33" s="2">
        <v>20.399999999999999</v>
      </c>
      <c r="J33" s="2">
        <v>20</v>
      </c>
      <c r="K33" s="2">
        <v>19.7</v>
      </c>
      <c r="L33" s="14">
        <f t="shared" si="0"/>
        <v>0.66</v>
      </c>
    </row>
    <row r="34" spans="1:12" ht="15" customHeight="1" x14ac:dyDescent="0.25">
      <c r="A34" s="2" t="s">
        <v>32</v>
      </c>
      <c r="B34" s="3">
        <v>0.67</v>
      </c>
      <c r="C34" s="2">
        <v>528</v>
      </c>
      <c r="D34" s="2">
        <v>523</v>
      </c>
      <c r="E34" s="2">
        <v>1052</v>
      </c>
      <c r="F34" s="3">
        <v>0.31</v>
      </c>
      <c r="G34" s="2">
        <v>23.8</v>
      </c>
      <c r="H34" s="2">
        <v>24</v>
      </c>
      <c r="I34" s="2">
        <v>24.6</v>
      </c>
      <c r="J34" s="2">
        <v>23.9</v>
      </c>
      <c r="K34" s="2">
        <v>24.2</v>
      </c>
      <c r="L34" s="14">
        <f t="shared" si="0"/>
        <v>0.67</v>
      </c>
    </row>
    <row r="35" spans="1:12" ht="15" customHeight="1" x14ac:dyDescent="0.25">
      <c r="A35" s="2" t="s">
        <v>33</v>
      </c>
      <c r="B35" s="3">
        <v>0.49</v>
      </c>
      <c r="C35" s="2">
        <v>546</v>
      </c>
      <c r="D35" s="2">
        <v>535</v>
      </c>
      <c r="E35" s="2">
        <v>1081</v>
      </c>
      <c r="F35" s="3">
        <v>1</v>
      </c>
      <c r="G35" s="2">
        <v>17.8</v>
      </c>
      <c r="H35" s="2">
        <v>19.3</v>
      </c>
      <c r="I35" s="2">
        <v>19.600000000000001</v>
      </c>
      <c r="J35" s="2">
        <v>19.3</v>
      </c>
      <c r="K35" s="2">
        <v>19.100000000000001</v>
      </c>
      <c r="L35" s="14">
        <f t="shared" si="0"/>
        <v>1</v>
      </c>
    </row>
    <row r="36" spans="1:12" ht="15" customHeight="1" x14ac:dyDescent="0.25">
      <c r="A36" s="2" t="s">
        <v>34</v>
      </c>
      <c r="B36" s="3">
        <v>0.02</v>
      </c>
      <c r="C36" s="2">
        <v>635</v>
      </c>
      <c r="D36" s="2">
        <v>621</v>
      </c>
      <c r="E36" s="2">
        <v>1256</v>
      </c>
      <c r="F36" s="3">
        <v>0.98</v>
      </c>
      <c r="G36" s="2">
        <v>19</v>
      </c>
      <c r="H36" s="2">
        <v>20.399999999999999</v>
      </c>
      <c r="I36" s="2">
        <v>20.5</v>
      </c>
      <c r="J36" s="2">
        <v>20.6</v>
      </c>
      <c r="K36" s="2">
        <v>20.3</v>
      </c>
      <c r="L36" s="14">
        <f t="shared" si="0"/>
        <v>0.98</v>
      </c>
    </row>
    <row r="37" spans="1:12" ht="15" customHeight="1" x14ac:dyDescent="0.25">
      <c r="A37" s="2" t="s">
        <v>35</v>
      </c>
      <c r="B37" s="3">
        <v>0.12</v>
      </c>
      <c r="C37" s="2">
        <v>578</v>
      </c>
      <c r="D37" s="2">
        <v>570</v>
      </c>
      <c r="E37" s="2">
        <v>1149</v>
      </c>
      <c r="F37" s="3">
        <v>0.75</v>
      </c>
      <c r="G37" s="2">
        <v>21.2</v>
      </c>
      <c r="H37" s="2">
        <v>21.6</v>
      </c>
      <c r="I37" s="2">
        <v>22.5</v>
      </c>
      <c r="J37" s="2">
        <v>22</v>
      </c>
      <c r="K37" s="2">
        <v>22</v>
      </c>
      <c r="L37" s="14">
        <f t="shared" si="0"/>
        <v>0.75</v>
      </c>
    </row>
    <row r="38" spans="1:12" ht="15" customHeight="1" x14ac:dyDescent="0.25">
      <c r="A38" s="2" t="s">
        <v>36</v>
      </c>
      <c r="B38" s="3">
        <v>7.0000000000000007E-2</v>
      </c>
      <c r="C38" s="2">
        <v>530</v>
      </c>
      <c r="D38" s="2">
        <v>517</v>
      </c>
      <c r="E38" s="2">
        <v>1047</v>
      </c>
      <c r="F38" s="3">
        <v>1</v>
      </c>
      <c r="G38" s="2">
        <v>18.5</v>
      </c>
      <c r="H38" s="2">
        <v>18.8</v>
      </c>
      <c r="I38" s="2">
        <v>20.100000000000001</v>
      </c>
      <c r="J38" s="2">
        <v>19.600000000000001</v>
      </c>
      <c r="K38" s="2">
        <v>19.399999999999999</v>
      </c>
      <c r="L38" s="14">
        <f t="shared" si="0"/>
        <v>1</v>
      </c>
    </row>
    <row r="39" spans="1:12" ht="15" customHeight="1" x14ac:dyDescent="0.25">
      <c r="A39" s="2" t="s">
        <v>37</v>
      </c>
      <c r="B39" s="3">
        <v>0.43</v>
      </c>
      <c r="C39" s="2">
        <v>560</v>
      </c>
      <c r="D39" s="2">
        <v>548</v>
      </c>
      <c r="E39" s="2">
        <v>1108</v>
      </c>
      <c r="F39" s="3">
        <v>0.4</v>
      </c>
      <c r="G39" s="2">
        <v>21.2</v>
      </c>
      <c r="H39" s="2">
        <v>21.5</v>
      </c>
      <c r="I39" s="2">
        <v>22.4</v>
      </c>
      <c r="J39" s="2">
        <v>21.7</v>
      </c>
      <c r="K39" s="2">
        <v>21.8</v>
      </c>
      <c r="L39" s="14">
        <f t="shared" si="0"/>
        <v>0.43</v>
      </c>
    </row>
    <row r="40" spans="1:12" ht="15" customHeight="1" x14ac:dyDescent="0.25">
      <c r="A40" s="2" t="s">
        <v>38</v>
      </c>
      <c r="B40" s="3">
        <v>0.65</v>
      </c>
      <c r="C40" s="2">
        <v>540</v>
      </c>
      <c r="D40" s="2">
        <v>531</v>
      </c>
      <c r="E40" s="2">
        <v>1071</v>
      </c>
      <c r="F40" s="3">
        <v>0.23</v>
      </c>
      <c r="G40" s="2">
        <v>23.4</v>
      </c>
      <c r="H40" s="2">
        <v>23.4</v>
      </c>
      <c r="I40" s="2">
        <v>24.2</v>
      </c>
      <c r="J40" s="2">
        <v>23.3</v>
      </c>
      <c r="K40" s="2">
        <v>23.7</v>
      </c>
      <c r="L40" s="14">
        <f t="shared" si="0"/>
        <v>0.65</v>
      </c>
    </row>
    <row r="41" spans="1:12" ht="15" customHeight="1" x14ac:dyDescent="0.25">
      <c r="A41" s="2" t="s">
        <v>39</v>
      </c>
      <c r="B41" s="3">
        <v>0.71</v>
      </c>
      <c r="C41" s="2">
        <v>539</v>
      </c>
      <c r="D41" s="2">
        <v>524</v>
      </c>
      <c r="E41" s="2">
        <v>1062</v>
      </c>
      <c r="F41" s="3">
        <v>0.21</v>
      </c>
      <c r="G41" s="2">
        <v>24</v>
      </c>
      <c r="H41" s="2">
        <v>23.3</v>
      </c>
      <c r="I41" s="2">
        <v>24.7</v>
      </c>
      <c r="J41" s="2">
        <v>23.4</v>
      </c>
      <c r="K41" s="2">
        <v>24</v>
      </c>
      <c r="L41" s="14">
        <f t="shared" si="0"/>
        <v>0.71</v>
      </c>
    </row>
    <row r="42" spans="1:12" ht="15" customHeight="1" x14ac:dyDescent="0.25">
      <c r="A42" s="2" t="s">
        <v>40</v>
      </c>
      <c r="B42" s="3">
        <v>0.5</v>
      </c>
      <c r="C42" s="2">
        <v>543</v>
      </c>
      <c r="D42" s="2">
        <v>521</v>
      </c>
      <c r="E42" s="2">
        <v>1064</v>
      </c>
      <c r="F42" s="3">
        <v>1</v>
      </c>
      <c r="G42" s="2">
        <v>17.5</v>
      </c>
      <c r="H42" s="2">
        <v>18.600000000000001</v>
      </c>
      <c r="I42" s="2">
        <v>19.100000000000001</v>
      </c>
      <c r="J42" s="2">
        <v>18.899999999999999</v>
      </c>
      <c r="K42" s="2">
        <v>18.7</v>
      </c>
      <c r="L42" s="14">
        <f t="shared" si="0"/>
        <v>1</v>
      </c>
    </row>
    <row r="43" spans="1:12" ht="15" customHeight="1" x14ac:dyDescent="0.25">
      <c r="A43" s="2" t="s">
        <v>41</v>
      </c>
      <c r="B43" s="3">
        <v>0.03</v>
      </c>
      <c r="C43" s="2">
        <v>612</v>
      </c>
      <c r="D43" s="2">
        <v>603</v>
      </c>
      <c r="E43" s="2">
        <v>1216</v>
      </c>
      <c r="F43" s="3">
        <v>0.8</v>
      </c>
      <c r="G43" s="2">
        <v>20.7</v>
      </c>
      <c r="H43" s="2">
        <v>21.5</v>
      </c>
      <c r="I43" s="2">
        <v>22.3</v>
      </c>
      <c r="J43" s="2">
        <v>22</v>
      </c>
      <c r="K43" s="2">
        <v>21.8</v>
      </c>
      <c r="L43" s="14">
        <f t="shared" si="0"/>
        <v>0.8</v>
      </c>
    </row>
    <row r="44" spans="1:12" ht="15" customHeight="1" x14ac:dyDescent="0.25">
      <c r="A44" s="2" t="s">
        <v>42</v>
      </c>
      <c r="B44" s="3">
        <v>0.05</v>
      </c>
      <c r="C44" s="2">
        <v>623</v>
      </c>
      <c r="D44" s="2">
        <v>604</v>
      </c>
      <c r="E44" s="2">
        <v>1228</v>
      </c>
      <c r="F44" s="3">
        <v>1</v>
      </c>
      <c r="G44" s="2">
        <v>19.5</v>
      </c>
      <c r="H44" s="2">
        <v>19.2</v>
      </c>
      <c r="I44" s="2">
        <v>20.100000000000001</v>
      </c>
      <c r="J44" s="2">
        <v>19.899999999999999</v>
      </c>
      <c r="K44" s="2">
        <v>19.8</v>
      </c>
      <c r="L44" s="14">
        <f t="shared" si="0"/>
        <v>1</v>
      </c>
    </row>
    <row r="45" spans="1:12" ht="15" customHeight="1" x14ac:dyDescent="0.25">
      <c r="A45" s="2" t="s">
        <v>43</v>
      </c>
      <c r="B45" s="3">
        <v>0.62</v>
      </c>
      <c r="C45" s="2">
        <v>513</v>
      </c>
      <c r="D45" s="2">
        <v>507</v>
      </c>
      <c r="E45" s="2">
        <v>1020</v>
      </c>
      <c r="F45" s="3">
        <v>0.45</v>
      </c>
      <c r="G45" s="2">
        <v>19.5</v>
      </c>
      <c r="H45" s="2">
        <v>20.7</v>
      </c>
      <c r="I45" s="2">
        <v>21.1</v>
      </c>
      <c r="J45" s="2">
        <v>20.9</v>
      </c>
      <c r="K45" s="2">
        <v>20.7</v>
      </c>
      <c r="L45" s="14">
        <f t="shared" si="0"/>
        <v>0.62</v>
      </c>
    </row>
    <row r="46" spans="1:12" ht="15" customHeight="1" x14ac:dyDescent="0.25">
      <c r="A46" s="2" t="s">
        <v>44</v>
      </c>
      <c r="B46" s="3">
        <v>0.03</v>
      </c>
      <c r="C46" s="2">
        <v>624</v>
      </c>
      <c r="D46" s="2">
        <v>614</v>
      </c>
      <c r="E46" s="2">
        <v>1238</v>
      </c>
      <c r="F46" s="3">
        <v>1</v>
      </c>
      <c r="G46" s="2">
        <v>19.5</v>
      </c>
      <c r="H46" s="2">
        <v>19.899999999999999</v>
      </c>
      <c r="I46" s="2">
        <v>20.8</v>
      </c>
      <c r="J46" s="2">
        <v>20.6</v>
      </c>
      <c r="K46" s="2">
        <v>20.3</v>
      </c>
      <c r="L46" s="14">
        <f t="shared" si="0"/>
        <v>1</v>
      </c>
    </row>
    <row r="47" spans="1:12" ht="15" customHeight="1" x14ac:dyDescent="0.25">
      <c r="A47" s="2" t="s">
        <v>45</v>
      </c>
      <c r="B47" s="3">
        <v>0.6</v>
      </c>
      <c r="C47" s="2">
        <v>562</v>
      </c>
      <c r="D47" s="2">
        <v>551</v>
      </c>
      <c r="E47" s="2">
        <v>1114</v>
      </c>
      <c r="F47" s="3">
        <v>0.28999999999999998</v>
      </c>
      <c r="G47" s="2">
        <v>23.3</v>
      </c>
      <c r="H47" s="2">
        <v>23.1</v>
      </c>
      <c r="I47" s="2">
        <v>24.4</v>
      </c>
      <c r="J47" s="2">
        <v>23.2</v>
      </c>
      <c r="K47" s="2">
        <v>23.6</v>
      </c>
      <c r="L47" s="14">
        <f t="shared" si="0"/>
        <v>0.6</v>
      </c>
    </row>
    <row r="48" spans="1:12" ht="15" customHeight="1" x14ac:dyDescent="0.25">
      <c r="A48" s="2" t="s">
        <v>46</v>
      </c>
      <c r="B48" s="3">
        <v>0.65</v>
      </c>
      <c r="C48" s="2">
        <v>561</v>
      </c>
      <c r="D48" s="2">
        <v>541</v>
      </c>
      <c r="E48" s="2">
        <v>1102</v>
      </c>
      <c r="F48" s="3">
        <v>0.28999999999999998</v>
      </c>
      <c r="G48" s="2">
        <v>23.5</v>
      </c>
      <c r="H48" s="2">
        <v>23.3</v>
      </c>
      <c r="I48" s="2">
        <v>24.6</v>
      </c>
      <c r="J48" s="2">
        <v>23.5</v>
      </c>
      <c r="K48" s="2">
        <v>23.8</v>
      </c>
      <c r="L48" s="14">
        <f t="shared" si="0"/>
        <v>0.65</v>
      </c>
    </row>
    <row r="49" spans="1:12" ht="15" customHeight="1" x14ac:dyDescent="0.25">
      <c r="A49" s="2" t="s">
        <v>47</v>
      </c>
      <c r="B49" s="3">
        <v>0.64</v>
      </c>
      <c r="C49" s="2">
        <v>541</v>
      </c>
      <c r="D49" s="2">
        <v>534</v>
      </c>
      <c r="E49" s="2">
        <v>1075</v>
      </c>
      <c r="F49" s="3">
        <v>0.28999999999999998</v>
      </c>
      <c r="G49" s="2">
        <v>20.9</v>
      </c>
      <c r="H49" s="2">
        <v>21.9</v>
      </c>
      <c r="I49" s="2">
        <v>22.1</v>
      </c>
      <c r="J49" s="2">
        <v>22</v>
      </c>
      <c r="K49" s="2">
        <v>21.9</v>
      </c>
      <c r="L49" s="14">
        <f t="shared" si="0"/>
        <v>0.64</v>
      </c>
    </row>
    <row r="50" spans="1:12" ht="15" customHeight="1" x14ac:dyDescent="0.25">
      <c r="A50" s="2" t="s">
        <v>48</v>
      </c>
      <c r="B50" s="3">
        <v>0.14000000000000001</v>
      </c>
      <c r="C50" s="2">
        <v>558</v>
      </c>
      <c r="D50" s="2">
        <v>528</v>
      </c>
      <c r="E50" s="2">
        <v>1086</v>
      </c>
      <c r="F50" s="3">
        <v>0.69</v>
      </c>
      <c r="G50" s="2">
        <v>20</v>
      </c>
      <c r="H50" s="2">
        <v>19.399999999999999</v>
      </c>
      <c r="I50" s="2">
        <v>21.2</v>
      </c>
      <c r="J50" s="2">
        <v>20.5</v>
      </c>
      <c r="K50" s="2">
        <v>20.399999999999999</v>
      </c>
      <c r="L50" s="14">
        <f t="shared" si="0"/>
        <v>0.69</v>
      </c>
    </row>
    <row r="51" spans="1:12" ht="15" customHeight="1" x14ac:dyDescent="0.25">
      <c r="A51" s="2" t="s">
        <v>49</v>
      </c>
      <c r="B51" s="3">
        <v>0.03</v>
      </c>
      <c r="C51" s="2">
        <v>642</v>
      </c>
      <c r="D51" s="2">
        <v>649</v>
      </c>
      <c r="E51" s="2">
        <v>1291</v>
      </c>
      <c r="F51" s="3">
        <v>1</v>
      </c>
      <c r="G51" s="2">
        <v>19.7</v>
      </c>
      <c r="H51" s="2">
        <v>20.399999999999999</v>
      </c>
      <c r="I51" s="2">
        <v>20.6</v>
      </c>
      <c r="J51" s="2">
        <v>20.9</v>
      </c>
      <c r="K51" s="2">
        <v>20.5</v>
      </c>
      <c r="L51" s="14">
        <f t="shared" si="0"/>
        <v>1</v>
      </c>
    </row>
    <row r="52" spans="1:12" ht="15" customHeight="1" x14ac:dyDescent="0.25">
      <c r="A52" s="2" t="s">
        <v>50</v>
      </c>
      <c r="B52" s="3">
        <v>0.03</v>
      </c>
      <c r="C52" s="2">
        <v>626</v>
      </c>
      <c r="D52" s="2">
        <v>604</v>
      </c>
      <c r="E52" s="2">
        <v>1230</v>
      </c>
      <c r="F52" s="3">
        <v>1</v>
      </c>
      <c r="G52" s="2">
        <v>19.399999999999999</v>
      </c>
      <c r="H52" s="2">
        <v>19.8</v>
      </c>
      <c r="I52" s="2">
        <v>20.8</v>
      </c>
      <c r="J52" s="2">
        <v>20.6</v>
      </c>
      <c r="K52" s="2">
        <v>20.2</v>
      </c>
      <c r="L52" s="14">
        <f t="shared" si="0"/>
        <v>1</v>
      </c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</sheetData>
  <sortState ref="A522:A558">
    <sortCondition ref="A522"/>
  </sortState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D08D1-8EEC-4403-87F5-7BCBB4B04C38}">
  <sheetPr codeName="Sheet4"/>
  <dimension ref="B2:U50"/>
  <sheetViews>
    <sheetView showGridLines="0" showRowColHeaders="0" workbookViewId="0"/>
  </sheetViews>
  <sheetFormatPr defaultRowHeight="15" customHeight="1" x14ac:dyDescent="0.25"/>
  <sheetData>
    <row r="2" spans="2:21" ht="15" customHeight="1" x14ac:dyDescent="0.25">
      <c r="B2" s="12">
        <v>1.9999999552965164E-2</v>
      </c>
      <c r="C2" s="12">
        <v>0.34666666388511658</v>
      </c>
      <c r="D2" s="13" t="s">
        <v>86</v>
      </c>
      <c r="E2" s="12">
        <f>COUNTIF(Data!$B$2:$B$52,"&lt;"&amp;$C$2)</f>
        <v>25</v>
      </c>
      <c r="J2" s="12">
        <v>482</v>
      </c>
      <c r="K2" s="12">
        <v>522.5</v>
      </c>
      <c r="L2" s="13" t="s">
        <v>89</v>
      </c>
      <c r="M2" s="12">
        <f>COUNTIF(Data!$C$2:$C$52,"&lt;"&amp;$K$2)</f>
        <v>7</v>
      </c>
      <c r="R2" s="12">
        <v>468</v>
      </c>
      <c r="S2" s="12">
        <v>504.60000610351563</v>
      </c>
      <c r="T2" s="13" t="s">
        <v>93</v>
      </c>
      <c r="U2" s="12">
        <f>COUNTIF(Data!$D$2:$D$52,"&lt;"&amp;$S$2)</f>
        <v>6</v>
      </c>
    </row>
    <row r="3" spans="2:21" ht="15" customHeight="1" x14ac:dyDescent="0.25">
      <c r="B3" s="12">
        <v>0.34666666388511658</v>
      </c>
      <c r="C3" s="12">
        <v>0.67333328723907471</v>
      </c>
      <c r="D3" s="13" t="s">
        <v>87</v>
      </c>
      <c r="E3" s="12">
        <f>COUNTIFS(Data!$B$2:$B$52,"&gt;="&amp;$B$3,Data!$B$2:$B$52,"&lt;"&amp;$C$3)</f>
        <v>14</v>
      </c>
      <c r="J3" s="12">
        <v>522.5</v>
      </c>
      <c r="K3" s="12">
        <v>563</v>
      </c>
      <c r="L3" s="13" t="s">
        <v>90</v>
      </c>
      <c r="M3" s="12">
        <f>COUNTIFS(Data!$C$2:$C$52,"&gt;="&amp;$J$3,Data!$C$2:$C$52,"&lt;"&amp;$K$3)</f>
        <v>22</v>
      </c>
      <c r="R3" s="12">
        <v>504.60000610351563</v>
      </c>
      <c r="S3" s="12">
        <v>541.20001220703125</v>
      </c>
      <c r="T3" s="13" t="s">
        <v>94</v>
      </c>
      <c r="U3" s="12">
        <f>COUNTIFS(Data!$D$2:$D$52,"&gt;="&amp;$R$3,Data!$D$2:$D$52,"&lt;"&amp;$S$3)</f>
        <v>19</v>
      </c>
    </row>
    <row r="4" spans="2:21" ht="15" customHeight="1" x14ac:dyDescent="0.25">
      <c r="B4" s="12">
        <v>0.67333328723907471</v>
      </c>
      <c r="C4" s="12">
        <v>0.99999994039535522</v>
      </c>
      <c r="D4" s="13" t="s">
        <v>88</v>
      </c>
      <c r="E4" s="12">
        <f>COUNTIFS(Data!$B$2:$B$52,"&gt;="&amp;$B$4,Data!$B$2:$B$52,"&lt;="&amp;$C$4)</f>
        <v>8</v>
      </c>
      <c r="J4" s="12">
        <v>563</v>
      </c>
      <c r="K4" s="12">
        <v>603.5</v>
      </c>
      <c r="L4" s="13" t="s">
        <v>91</v>
      </c>
      <c r="M4" s="12">
        <f>COUNTIFS(Data!$C$2:$C$52,"&gt;="&amp;$J$4,Data!$C$2:$C$52,"&lt;"&amp;$K$4)</f>
        <v>5</v>
      </c>
      <c r="R4" s="12">
        <v>541.20001220703125</v>
      </c>
      <c r="S4" s="12">
        <v>577.79998779296875</v>
      </c>
      <c r="T4" s="13" t="s">
        <v>95</v>
      </c>
      <c r="U4" s="12">
        <f>COUNTIFS(Data!$D$2:$D$52,"&gt;="&amp;$R$4,Data!$D$2:$D$52,"&lt;"&amp;$S$4)</f>
        <v>9</v>
      </c>
    </row>
    <row r="5" spans="2:21" ht="15" customHeight="1" x14ac:dyDescent="0.25">
      <c r="J5" s="12">
        <v>603.5</v>
      </c>
      <c r="K5" s="12">
        <v>644</v>
      </c>
      <c r="L5" s="13" t="s">
        <v>92</v>
      </c>
      <c r="M5" s="12">
        <f>COUNTIFS(Data!$C$2:$C$52,"&gt;="&amp;$J$5,Data!$C$2:$C$52,"&lt;="&amp;$K$5)</f>
        <v>17</v>
      </c>
      <c r="R5" s="12">
        <v>577.79998779296875</v>
      </c>
      <c r="S5" s="12">
        <v>614.4000244140625</v>
      </c>
      <c r="T5" s="13" t="s">
        <v>96</v>
      </c>
      <c r="U5" s="12">
        <f>COUNTIFS(Data!$D$2:$D$52,"&gt;="&amp;$R$5,Data!$D$2:$D$52,"&lt;"&amp;$S$5)</f>
        <v>9</v>
      </c>
    </row>
    <row r="6" spans="2:21" ht="15" customHeight="1" x14ac:dyDescent="0.25">
      <c r="R6" s="12">
        <v>614.4000244140625</v>
      </c>
      <c r="S6" s="12">
        <v>651</v>
      </c>
      <c r="T6" s="13" t="s">
        <v>97</v>
      </c>
      <c r="U6" s="12">
        <f>COUNTIFS(Data!$D$2:$D$52,"&gt;="&amp;$R$6,Data!$D$2:$D$52,"&lt;="&amp;$S$6)</f>
        <v>8</v>
      </c>
    </row>
    <row r="17" spans="2:21" ht="15" customHeight="1" x14ac:dyDescent="0.25">
      <c r="B17" s="12">
        <v>950</v>
      </c>
      <c r="C17" s="12">
        <v>1019</v>
      </c>
      <c r="D17" s="13" t="s">
        <v>98</v>
      </c>
      <c r="E17" s="12">
        <f>COUNTIF(Data!$E$2:$E$52,"&lt;"&amp;$C$17)</f>
        <v>6</v>
      </c>
      <c r="J17" s="12">
        <v>7.9999998211860657E-2</v>
      </c>
      <c r="K17" s="12">
        <v>0.38666665554046631</v>
      </c>
      <c r="L17" s="13" t="s">
        <v>103</v>
      </c>
      <c r="M17" s="12">
        <f>COUNTIF(Data!$F$2:$F$52,"&lt;"&amp;$K$17)</f>
        <v>18</v>
      </c>
      <c r="R17" s="12">
        <v>16.299999237060547</v>
      </c>
      <c r="S17" s="12">
        <v>18.599998474121094</v>
      </c>
      <c r="T17" s="13" t="s">
        <v>106</v>
      </c>
      <c r="U17" s="12">
        <f>COUNTIF(Data!$G$2:$G$52,"&lt;"&amp;$S$17)</f>
        <v>6</v>
      </c>
    </row>
    <row r="18" spans="2:21" ht="15" customHeight="1" x14ac:dyDescent="0.25">
      <c r="B18" s="12">
        <v>1019</v>
      </c>
      <c r="C18" s="12">
        <v>1088</v>
      </c>
      <c r="D18" s="13" t="s">
        <v>99</v>
      </c>
      <c r="E18" s="12">
        <f>COUNTIFS(Data!$E$2:$E$52,"&gt;="&amp;$B$18,Data!$E$2:$E$52,"&lt;"&amp;$C$18)</f>
        <v>18</v>
      </c>
      <c r="J18" s="12">
        <v>0.38666665554046631</v>
      </c>
      <c r="K18" s="12">
        <v>0.69333332777023315</v>
      </c>
      <c r="L18" s="13" t="s">
        <v>104</v>
      </c>
      <c r="M18" s="12">
        <f>COUNTIFS(Data!$F$2:$F$52,"&gt;="&amp;$J$18,Data!$F$2:$F$52,"&lt;"&amp;$K$18)</f>
        <v>8</v>
      </c>
      <c r="R18" s="12">
        <v>18.599998474121094</v>
      </c>
      <c r="S18" s="12">
        <v>20.899999618530273</v>
      </c>
      <c r="T18" s="13" t="s">
        <v>107</v>
      </c>
      <c r="U18" s="12">
        <f>COUNTIFS(Data!$G$2:$G$52,"&gt;="&amp;$R$18,Data!$G$2:$G$52,"&lt;"&amp;$S$18)</f>
        <v>20</v>
      </c>
    </row>
    <row r="19" spans="2:21" ht="15" customHeight="1" x14ac:dyDescent="0.25">
      <c r="B19" s="12">
        <v>1088</v>
      </c>
      <c r="C19" s="12">
        <v>1157</v>
      </c>
      <c r="D19" s="13" t="s">
        <v>100</v>
      </c>
      <c r="E19" s="12">
        <f>COUNTIFS(Data!$E$2:$E$52,"&gt;="&amp;$B$19,Data!$E$2:$E$52,"&lt;"&amp;$C$19)</f>
        <v>9</v>
      </c>
      <c r="J19" s="12">
        <v>0.69333332777023315</v>
      </c>
      <c r="K19" s="12">
        <v>1</v>
      </c>
      <c r="L19" s="13" t="s">
        <v>105</v>
      </c>
      <c r="M19" s="12">
        <f>COUNTIFS(Data!$F$2:$F$52,"&gt;="&amp;$J$19,Data!$F$2:$F$52,"&lt;="&amp;$K$19)</f>
        <v>25</v>
      </c>
      <c r="R19" s="12">
        <v>20.899999618530273</v>
      </c>
      <c r="S19" s="12">
        <v>23.200000762939453</v>
      </c>
      <c r="T19" s="13" t="s">
        <v>108</v>
      </c>
      <c r="U19" s="12">
        <f>COUNTIFS(Data!$G$2:$G$52,"&gt;="&amp;$R$19,Data!$G$2:$G$52,"&lt;"&amp;$S$19)</f>
        <v>11</v>
      </c>
    </row>
    <row r="20" spans="2:21" ht="15" customHeight="1" x14ac:dyDescent="0.25">
      <c r="B20" s="12">
        <v>1157</v>
      </c>
      <c r="C20" s="12">
        <v>1226</v>
      </c>
      <c r="D20" s="13" t="s">
        <v>101</v>
      </c>
      <c r="E20" s="12">
        <f>COUNTIFS(Data!$E$2:$E$52,"&gt;="&amp;$B$20,Data!$E$2:$E$52,"&lt;"&amp;$C$20)</f>
        <v>6</v>
      </c>
      <c r="R20" s="12">
        <v>23.200000762939453</v>
      </c>
      <c r="S20" s="12">
        <v>25.5</v>
      </c>
      <c r="T20" s="13" t="s">
        <v>109</v>
      </c>
      <c r="U20" s="12">
        <f>COUNTIFS(Data!$G$2:$G$52,"&gt;="&amp;$R$20,Data!$G$2:$G$52,"&lt;="&amp;$S$20)</f>
        <v>14</v>
      </c>
    </row>
    <row r="21" spans="2:21" ht="15" customHeight="1" x14ac:dyDescent="0.25">
      <c r="B21" s="12">
        <v>1226</v>
      </c>
      <c r="C21" s="12">
        <v>1295</v>
      </c>
      <c r="D21" s="13" t="s">
        <v>102</v>
      </c>
      <c r="E21" s="12">
        <f>COUNTIFS(Data!$E$2:$E$52,"&gt;="&amp;$B$21,Data!$E$2:$E$52,"&lt;="&amp;$C$21)</f>
        <v>12</v>
      </c>
    </row>
    <row r="32" spans="2:21" ht="15" customHeight="1" x14ac:dyDescent="0.25">
      <c r="B32" s="12">
        <v>18</v>
      </c>
      <c r="C32" s="12">
        <v>19.825000762939453</v>
      </c>
      <c r="D32" s="13" t="s">
        <v>110</v>
      </c>
      <c r="E32" s="12">
        <f>COUNTIF(Data!$H$2:$H$52,"&lt;"&amp;$C$32)</f>
        <v>17</v>
      </c>
      <c r="J32" s="12">
        <v>18.100000381469727</v>
      </c>
      <c r="K32" s="12">
        <v>20.075000762939453</v>
      </c>
      <c r="L32" s="13" t="s">
        <v>114</v>
      </c>
      <c r="M32" s="12">
        <f>COUNTIF(Data!$I$2:$I$52,"&lt;"&amp;$K$32)</f>
        <v>8</v>
      </c>
      <c r="R32" s="12">
        <v>18.200000762939453</v>
      </c>
      <c r="S32" s="12">
        <v>19.875</v>
      </c>
      <c r="T32" s="13" t="s">
        <v>118</v>
      </c>
      <c r="U32" s="12">
        <f>COUNTIF(Data!$J$2:$J$52,"&lt;"&amp;$S$32)</f>
        <v>11</v>
      </c>
    </row>
    <row r="33" spans="2:21" ht="15" customHeight="1" x14ac:dyDescent="0.25">
      <c r="B33" s="12">
        <v>19.825000762939453</v>
      </c>
      <c r="C33" s="12">
        <v>21.649999618530273</v>
      </c>
      <c r="D33" s="13" t="s">
        <v>111</v>
      </c>
      <c r="E33" s="12">
        <f>COUNTIFS(Data!$H$2:$H$52,"&gt;="&amp;$B$33,Data!$H$2:$H$52,"&lt;"&amp;$C$33)</f>
        <v>16</v>
      </c>
      <c r="J33" s="12">
        <v>20.075000762939453</v>
      </c>
      <c r="K33" s="12">
        <v>22.049999237060547</v>
      </c>
      <c r="L33" s="13" t="s">
        <v>115</v>
      </c>
      <c r="M33" s="12">
        <f>COUNTIFS(Data!$I$2:$I$52,"&gt;="&amp;$J$33,Data!$I$2:$I$52,"&lt;"&amp;$K$33)</f>
        <v>20</v>
      </c>
      <c r="R33" s="12">
        <v>19.875</v>
      </c>
      <c r="S33" s="12">
        <v>21.549999237060547</v>
      </c>
      <c r="T33" s="13" t="s">
        <v>119</v>
      </c>
      <c r="U33" s="12">
        <f>COUNTIFS(Data!$J$2:$J$52,"&gt;="&amp;$R$33,Data!$J$2:$J$52,"&lt;"&amp;$S$33)</f>
        <v>16</v>
      </c>
    </row>
    <row r="34" spans="2:21" ht="15" customHeight="1" x14ac:dyDescent="0.25">
      <c r="B34" s="12">
        <v>21.649999618530273</v>
      </c>
      <c r="C34" s="12">
        <v>23.474998474121094</v>
      </c>
      <c r="D34" s="13" t="s">
        <v>112</v>
      </c>
      <c r="E34" s="12">
        <f>COUNTIFS(Data!$H$2:$H$52,"&gt;="&amp;$B$34,Data!$H$2:$H$52,"&lt;"&amp;$C$34)</f>
        <v>10</v>
      </c>
      <c r="J34" s="12">
        <v>22.049999237060547</v>
      </c>
      <c r="K34" s="12">
        <v>24.024999618530273</v>
      </c>
      <c r="L34" s="13" t="s">
        <v>116</v>
      </c>
      <c r="M34" s="12">
        <f>COUNTIFS(Data!$I$2:$I$52,"&gt;="&amp;$J$34,Data!$I$2:$I$52,"&lt;"&amp;$K$34)</f>
        <v>9</v>
      </c>
      <c r="R34" s="12">
        <v>21.549999237060547</v>
      </c>
      <c r="S34" s="12">
        <v>23.225000381469727</v>
      </c>
      <c r="T34" s="13" t="s">
        <v>120</v>
      </c>
      <c r="U34" s="12">
        <f>COUNTIFS(Data!$J$2:$J$52,"&gt;="&amp;$R$34,Data!$J$2:$J$52,"&lt;"&amp;$S$34)</f>
        <v>13</v>
      </c>
    </row>
    <row r="35" spans="2:21" ht="15" customHeight="1" x14ac:dyDescent="0.25">
      <c r="B35" s="12">
        <v>23.474998474121094</v>
      </c>
      <c r="C35" s="12">
        <v>25.299999237060547</v>
      </c>
      <c r="D35" s="13" t="s">
        <v>113</v>
      </c>
      <c r="E35" s="12">
        <f>COUNTIFS(Data!$H$2:$H$52,"&gt;="&amp;$B$35,Data!$H$2:$H$52,"&lt;="&amp;$C$35)</f>
        <v>7</v>
      </c>
      <c r="J35" s="12">
        <v>24.024999618530273</v>
      </c>
      <c r="K35" s="12">
        <v>26</v>
      </c>
      <c r="L35" s="13" t="s">
        <v>117</v>
      </c>
      <c r="M35" s="12">
        <f>COUNTIFS(Data!$I$2:$I$52,"&gt;="&amp;$J$35,Data!$I$2:$I$52,"&lt;="&amp;$K$35)</f>
        <v>14</v>
      </c>
      <c r="R35" s="12">
        <v>23.225000381469727</v>
      </c>
      <c r="S35" s="12">
        <v>24.899999618530273</v>
      </c>
      <c r="T35" s="13" t="s">
        <v>121</v>
      </c>
      <c r="U35" s="12">
        <f>COUNTIFS(Data!$J$2:$J$52,"&gt;="&amp;$R$35,Data!$J$2:$J$52,"&lt;="&amp;$S$35)</f>
        <v>10</v>
      </c>
    </row>
    <row r="47" spans="2:21" ht="15" customHeight="1" x14ac:dyDescent="0.25">
      <c r="B47" s="12">
        <v>17.799999237060547</v>
      </c>
      <c r="C47" s="12">
        <v>19.724998474121094</v>
      </c>
      <c r="D47" s="13" t="s">
        <v>122</v>
      </c>
      <c r="E47" s="12">
        <f>COUNTIF(Data!$K$2:$K$52,"&lt;"&amp;$C$47)</f>
        <v>11</v>
      </c>
    </row>
    <row r="48" spans="2:21" ht="15" customHeight="1" x14ac:dyDescent="0.25">
      <c r="B48" s="12">
        <v>19.724998474121094</v>
      </c>
      <c r="C48" s="12">
        <v>21.649999618530273</v>
      </c>
      <c r="D48" s="13" t="s">
        <v>123</v>
      </c>
      <c r="E48" s="12">
        <f>COUNTIFS(Data!$K$2:$K$52,"&gt;="&amp;$B$48,Data!$K$2:$K$52,"&lt;"&amp;$C$48)</f>
        <v>17</v>
      </c>
    </row>
    <row r="49" spans="2:5" ht="15" customHeight="1" x14ac:dyDescent="0.25">
      <c r="B49" s="12">
        <v>21.649999618530273</v>
      </c>
      <c r="C49" s="12">
        <v>23.575000762939453</v>
      </c>
      <c r="D49" s="13" t="s">
        <v>124</v>
      </c>
      <c r="E49" s="12">
        <f>COUNTIFS(Data!$K$2:$K$52,"&gt;="&amp;$B$49,Data!$K$2:$K$52,"&lt;"&amp;$C$49)</f>
        <v>9</v>
      </c>
    </row>
    <row r="50" spans="2:5" ht="15" customHeight="1" x14ac:dyDescent="0.25">
      <c r="B50" s="12">
        <v>23.575000762939453</v>
      </c>
      <c r="C50" s="12">
        <v>25.5</v>
      </c>
      <c r="D50" s="13" t="s">
        <v>125</v>
      </c>
      <c r="E50" s="12">
        <f>COUNTIFS(Data!$K$2:$K$52,"&gt;="&amp;$B$50,Data!$K$2:$K$52,"&lt;="&amp;$C$50)</f>
        <v>14</v>
      </c>
    </row>
  </sheetData>
  <sortState ref="A36:A72">
    <sortCondition ref="A3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04CD-B19C-474C-9DE9-16FC5C52CDFB}">
  <sheetPr codeName="Sheet3"/>
  <dimension ref="A1:O27"/>
  <sheetViews>
    <sheetView workbookViewId="0"/>
  </sheetViews>
  <sheetFormatPr defaultRowHeight="15" x14ac:dyDescent="0.25"/>
  <cols>
    <col min="2" max="2" width="14.7109375" customWidth="1"/>
    <col min="3" max="3" width="13.42578125" bestFit="1" customWidth="1"/>
    <col min="4" max="6" width="9.5703125" bestFit="1" customWidth="1"/>
    <col min="7" max="7" width="13.5703125" bestFit="1" customWidth="1"/>
    <col min="8" max="8" width="11.140625" bestFit="1" customWidth="1"/>
    <col min="9" max="9" width="9.42578125" bestFit="1" customWidth="1"/>
    <col min="10" max="10" width="12" bestFit="1" customWidth="1"/>
    <col min="11" max="11" width="11.5703125" bestFit="1" customWidth="1"/>
    <col min="12" max="12" width="14.5703125" bestFit="1" customWidth="1"/>
    <col min="14" max="14" width="9.42578125" bestFit="1" customWidth="1"/>
  </cols>
  <sheetData>
    <row r="1" spans="1:15" x14ac:dyDescent="0.25">
      <c r="A1" s="7" t="s">
        <v>62</v>
      </c>
    </row>
    <row r="3" spans="1:15" x14ac:dyDescent="0.25">
      <c r="B3" t="s">
        <v>63</v>
      </c>
      <c r="C3" s="8" t="s">
        <v>52</v>
      </c>
      <c r="D3" s="8" t="s">
        <v>53</v>
      </c>
      <c r="E3" s="8" t="s">
        <v>54</v>
      </c>
      <c r="F3" s="8" t="s">
        <v>55</v>
      </c>
      <c r="G3" s="8" t="s">
        <v>56</v>
      </c>
      <c r="H3" s="8" t="s">
        <v>57</v>
      </c>
      <c r="I3" s="8" t="s">
        <v>58</v>
      </c>
      <c r="J3" s="8" t="s">
        <v>59</v>
      </c>
      <c r="K3" s="8" t="s">
        <v>60</v>
      </c>
      <c r="L3" s="8" t="s">
        <v>61</v>
      </c>
    </row>
    <row r="4" spans="1:15" x14ac:dyDescent="0.25">
      <c r="B4" t="s">
        <v>64</v>
      </c>
      <c r="C4">
        <f t="shared" ref="C4:L4" si="0">C5+C6</f>
        <v>51</v>
      </c>
      <c r="D4">
        <f t="shared" si="0"/>
        <v>51</v>
      </c>
      <c r="E4">
        <f t="shared" si="0"/>
        <v>51</v>
      </c>
      <c r="F4">
        <f t="shared" si="0"/>
        <v>51</v>
      </c>
      <c r="G4">
        <f t="shared" si="0"/>
        <v>51</v>
      </c>
      <c r="H4">
        <f t="shared" si="0"/>
        <v>51</v>
      </c>
      <c r="I4">
        <f t="shared" si="0"/>
        <v>51</v>
      </c>
      <c r="J4">
        <f t="shared" si="0"/>
        <v>51</v>
      </c>
      <c r="K4">
        <f t="shared" si="0"/>
        <v>51</v>
      </c>
      <c r="L4">
        <f t="shared" si="0"/>
        <v>51</v>
      </c>
    </row>
    <row r="5" spans="1:15" x14ac:dyDescent="0.25">
      <c r="B5" t="s">
        <v>65</v>
      </c>
      <c r="C5">
        <f>COUNT(Data!$B$2:$B$52)</f>
        <v>51</v>
      </c>
      <c r="D5">
        <f>COUNT(Data!$C$2:$C$52)</f>
        <v>51</v>
      </c>
      <c r="E5">
        <f>COUNT(Data!$D$2:$D$52)</f>
        <v>51</v>
      </c>
      <c r="F5">
        <f>COUNT(Data!$E$2:$E$52)</f>
        <v>51</v>
      </c>
      <c r="G5">
        <f>COUNT(Data!$F$2:$F$52)</f>
        <v>51</v>
      </c>
      <c r="H5">
        <f>COUNT(Data!$G$2:$G$52)</f>
        <v>51</v>
      </c>
      <c r="I5">
        <f>COUNT(Data!$H$2:$H$52)</f>
        <v>51</v>
      </c>
      <c r="J5">
        <f>COUNT(Data!$I$2:$I$52)</f>
        <v>51</v>
      </c>
      <c r="K5">
        <f>COUNT(Data!$J$2:$J$52)</f>
        <v>51</v>
      </c>
      <c r="L5">
        <f>COUNT(Data!$K$2:$K$52)</f>
        <v>51</v>
      </c>
    </row>
    <row r="6" spans="1:15" x14ac:dyDescent="0.25">
      <c r="B6" t="s">
        <v>66</v>
      </c>
      <c r="C6">
        <f>COUNTBLANK(Data!$B$2:$B$52)</f>
        <v>0</v>
      </c>
      <c r="D6">
        <f>COUNTBLANK(Data!$C$2:$C$52)</f>
        <v>0</v>
      </c>
      <c r="E6">
        <f>COUNTBLANK(Data!$D$2:$D$52)</f>
        <v>0</v>
      </c>
      <c r="F6">
        <f>COUNTBLANK(Data!$E$2:$E$52)</f>
        <v>0</v>
      </c>
      <c r="G6">
        <f>COUNTBLANK(Data!$F$2:$F$52)</f>
        <v>0</v>
      </c>
      <c r="H6">
        <f>COUNTBLANK(Data!$G$2:$G$52)</f>
        <v>0</v>
      </c>
      <c r="I6">
        <f>COUNTBLANK(Data!$H$2:$H$52)</f>
        <v>0</v>
      </c>
      <c r="J6">
        <f>COUNTBLANK(Data!$I$2:$I$52)</f>
        <v>0</v>
      </c>
      <c r="K6">
        <f>COUNTBLANK(Data!$J$2:$J$52)</f>
        <v>0</v>
      </c>
      <c r="L6">
        <f>COUNTBLANK(Data!$K$2:$K$52)</f>
        <v>0</v>
      </c>
    </row>
    <row r="8" spans="1:15" x14ac:dyDescent="0.25">
      <c r="B8" t="s">
        <v>67</v>
      </c>
    </row>
    <row r="9" spans="1:15" x14ac:dyDescent="0.25">
      <c r="B9" t="s">
        <v>68</v>
      </c>
      <c r="C9" s="9">
        <f>MIN(Data!$B$2:$B$52)</f>
        <v>0.02</v>
      </c>
      <c r="D9" s="11">
        <f>MIN(Data!$C$2:$C$52)</f>
        <v>482</v>
      </c>
      <c r="E9" s="11">
        <f>MIN(Data!$D$2:$D$52)</f>
        <v>468</v>
      </c>
      <c r="F9" s="11">
        <f>MIN(Data!$E$2:$E$52)</f>
        <v>950</v>
      </c>
      <c r="G9" s="9">
        <f>MIN(Data!$F$2:$F$52)</f>
        <v>0.08</v>
      </c>
      <c r="H9" s="11">
        <f>MIN(Data!$G$2:$G$52)</f>
        <v>16.3</v>
      </c>
      <c r="I9" s="11">
        <f>MIN(Data!$H$2:$H$52)</f>
        <v>18</v>
      </c>
      <c r="J9" s="11">
        <f>MIN(Data!$I$2:$I$52)</f>
        <v>18.100000000000001</v>
      </c>
      <c r="K9" s="11">
        <f>MIN(Data!$J$2:$J$52)</f>
        <v>18.2</v>
      </c>
      <c r="L9" s="11">
        <f>MIN(Data!$K$2:$K$52)</f>
        <v>17.8</v>
      </c>
    </row>
    <row r="10" spans="1:15" x14ac:dyDescent="0.25">
      <c r="B10" t="s">
        <v>69</v>
      </c>
      <c r="C10" s="9">
        <f>MAX(Data!$B$2:$B$52)</f>
        <v>1</v>
      </c>
      <c r="D10" s="11">
        <f>MAX(Data!$C$2:$C$52)</f>
        <v>644</v>
      </c>
      <c r="E10" s="11">
        <f>MAX(Data!$D$2:$D$52)</f>
        <v>651</v>
      </c>
      <c r="F10" s="11">
        <f>MAX(Data!$E$2:$E$52)</f>
        <v>1295</v>
      </c>
      <c r="G10" s="9">
        <f>MAX(Data!$F$2:$F$52)</f>
        <v>1</v>
      </c>
      <c r="H10" s="11">
        <f>MAX(Data!$G$2:$G$52)</f>
        <v>25.5</v>
      </c>
      <c r="I10" s="11">
        <f>MAX(Data!$H$2:$H$52)</f>
        <v>25.3</v>
      </c>
      <c r="J10" s="11">
        <f>MAX(Data!$I$2:$I$52)</f>
        <v>26</v>
      </c>
      <c r="K10" s="11">
        <f>MAX(Data!$J$2:$J$52)</f>
        <v>24.9</v>
      </c>
      <c r="L10" s="11">
        <f>MAX(Data!$K$2:$K$52)</f>
        <v>25.5</v>
      </c>
    </row>
    <row r="11" spans="1:15" x14ac:dyDescent="0.25">
      <c r="B11" t="s">
        <v>70</v>
      </c>
      <c r="C11" s="9">
        <f>SUM(Data!$B$2:$B$52)</f>
        <v>20.3</v>
      </c>
      <c r="D11" s="11">
        <f>SUM(Data!$C$2:$C$52)</f>
        <v>29025</v>
      </c>
      <c r="E11" s="11">
        <f>SUM(Data!$D$2:$D$52)</f>
        <v>28401</v>
      </c>
      <c r="F11" s="11">
        <f>SUM(Data!$E$2:$E$52)</f>
        <v>57431</v>
      </c>
      <c r="G11" s="9">
        <f>SUM(Data!$F$2:$F$52)</f>
        <v>33.279999999999994</v>
      </c>
      <c r="H11" s="11">
        <f>SUM(Data!$G$2:$G$52)</f>
        <v>1067.5</v>
      </c>
      <c r="I11" s="11">
        <f>SUM(Data!$H$2:$H$52)</f>
        <v>1080.3</v>
      </c>
      <c r="J11" s="11">
        <f>SUM(Data!$I$2:$I$52)</f>
        <v>1122.6999999999998</v>
      </c>
      <c r="K11" s="11">
        <f>SUM(Data!$J$2:$J$52)</f>
        <v>1094</v>
      </c>
      <c r="L11" s="11">
        <f>SUM(Data!$K$2:$K$52)</f>
        <v>1097.5</v>
      </c>
      <c r="N11" t="s">
        <v>126</v>
      </c>
    </row>
    <row r="12" spans="1:15" x14ac:dyDescent="0.25">
      <c r="B12" t="s">
        <v>71</v>
      </c>
      <c r="C12" s="9">
        <f>AVERAGE(Data!$B$2:$B$52)</f>
        <v>0.39803921568627454</v>
      </c>
      <c r="D12" s="11">
        <f>AVERAGE(Data!$C$2:$C$52)</f>
        <v>569.11764705882354</v>
      </c>
      <c r="E12" s="11">
        <f>AVERAGE(Data!$D$2:$D$52)</f>
        <v>556.88235294117646</v>
      </c>
      <c r="F12" s="11">
        <f>AVERAGE(Data!$E$2:$E$52)</f>
        <v>1126.0980392156862</v>
      </c>
      <c r="G12" s="9">
        <f>AVERAGE(Data!$F$2:$F$52)</f>
        <v>0.65254901960784306</v>
      </c>
      <c r="H12" s="11">
        <f>AVERAGE(Data!$G$2:$G$52)</f>
        <v>20.931372549019606</v>
      </c>
      <c r="I12" s="11">
        <f>AVERAGE(Data!$H$2:$H$52)</f>
        <v>21.182352941176468</v>
      </c>
      <c r="J12" s="11">
        <f>AVERAGE(Data!$I$2:$I$52)</f>
        <v>22.013725490196077</v>
      </c>
      <c r="K12" s="11">
        <f>AVERAGE(Data!$J$2:$J$52)</f>
        <v>21.450980392156861</v>
      </c>
      <c r="L12" s="11">
        <f>AVERAGE(Data!$K$2:$K$52)</f>
        <v>21.519607843137255</v>
      </c>
      <c r="N12" s="11">
        <f t="shared" ref="N12:N13" si="1">SUM(D12:E12)</f>
        <v>1126</v>
      </c>
      <c r="O12" s="11"/>
    </row>
    <row r="13" spans="1:15" x14ac:dyDescent="0.25">
      <c r="B13" t="s">
        <v>72</v>
      </c>
      <c r="C13" s="9">
        <f>MEDIAN(Data!$B$2:$B$52)</f>
        <v>0.38</v>
      </c>
      <c r="D13" s="11">
        <f>MEDIAN(Data!$C$2:$C$52)</f>
        <v>559</v>
      </c>
      <c r="E13" s="11">
        <f>MEDIAN(Data!$D$2:$D$52)</f>
        <v>548</v>
      </c>
      <c r="F13" s="11">
        <f>MEDIAN(Data!$E$2:$E$52)</f>
        <v>1107</v>
      </c>
      <c r="G13" s="9">
        <f>MEDIAN(Data!$F$2:$F$52)</f>
        <v>0.69</v>
      </c>
      <c r="H13" s="11">
        <f>MEDIAN(Data!$G$2:$G$52)</f>
        <v>20.7</v>
      </c>
      <c r="I13" s="11">
        <f>MEDIAN(Data!$H$2:$H$52)</f>
        <v>20.9</v>
      </c>
      <c r="J13" s="11">
        <f>MEDIAN(Data!$I$2:$I$52)</f>
        <v>21.8</v>
      </c>
      <c r="K13" s="11">
        <f>MEDIAN(Data!$J$2:$J$52)</f>
        <v>21.3</v>
      </c>
      <c r="L13" s="11">
        <f>MEDIAN(Data!$K$2:$K$52)</f>
        <v>21.4</v>
      </c>
      <c r="N13" s="11">
        <f t="shared" si="1"/>
        <v>1107</v>
      </c>
      <c r="O13" s="11"/>
    </row>
    <row r="14" spans="1:15" x14ac:dyDescent="0.25">
      <c r="B14" t="s">
        <v>73</v>
      </c>
      <c r="C14" s="9">
        <f>_xlfn.STDEV.S(Data!$B$2:$B$52)</f>
        <v>0.35276632270013036</v>
      </c>
      <c r="D14" s="11">
        <f>_xlfn.STDEV.S(Data!$C$2:$C$52)</f>
        <v>45.666901387689322</v>
      </c>
      <c r="E14" s="11">
        <f>_xlfn.STDEV.S(Data!$D$2:$D$52)</f>
        <v>47.121395165603289</v>
      </c>
      <c r="F14" s="11">
        <f>_xlfn.STDEV.S(Data!$E$2:$E$52)</f>
        <v>92.494811725190459</v>
      </c>
      <c r="G14" s="9">
        <f>_xlfn.STDEV.S(Data!$F$2:$F$52)</f>
        <v>0.3214084201588685</v>
      </c>
      <c r="H14" s="11">
        <f>_xlfn.STDEV.S(Data!$G$2:$G$52)</f>
        <v>2.3536771398030494</v>
      </c>
      <c r="I14" s="11">
        <f>_xlfn.STDEV.S(Data!$H$2:$H$52)</f>
        <v>1.9819894936505533</v>
      </c>
      <c r="J14" s="11">
        <f>_xlfn.STDEV.S(Data!$I$2:$I$52)</f>
        <v>2.0672706264873146</v>
      </c>
      <c r="K14" s="11">
        <f>_xlfn.STDEV.S(Data!$J$2:$J$52)</f>
        <v>1.7393530462812443</v>
      </c>
      <c r="L14" s="11">
        <f>_xlfn.STDEV.S(Data!$K$2:$K$52)</f>
        <v>2.0206948911543412</v>
      </c>
    </row>
    <row r="15" spans="1:15" x14ac:dyDescent="0.25">
      <c r="B15" t="s">
        <v>74</v>
      </c>
      <c r="C15" s="9">
        <f>AVEDEV(Data!$B$2:$B$52)</f>
        <v>0.31956939638600534</v>
      </c>
      <c r="D15" s="11">
        <f>AVEDEV(Data!$C$2:$C$52)</f>
        <v>39.790080738177622</v>
      </c>
      <c r="E15" s="11">
        <f>AVEDEV(Data!$D$2:$D$52)</f>
        <v>39.97462514417532</v>
      </c>
      <c r="F15" s="11">
        <f>AVEDEV(Data!$E$2:$E$52)</f>
        <v>79.805459438677417</v>
      </c>
      <c r="G15" s="9">
        <f>AVEDEV(Data!$F$2:$F$52)</f>
        <v>0.29053440984236839</v>
      </c>
      <c r="H15" s="11">
        <f>AVEDEV(Data!$G$2:$G$52)</f>
        <v>1.9560169165705499</v>
      </c>
      <c r="I15" s="11">
        <f>AVEDEV(Data!$H$2:$H$52)</f>
        <v>1.676124567474049</v>
      </c>
      <c r="J15" s="11">
        <f>AVEDEV(Data!$I$2:$I$52)</f>
        <v>1.7444828911956933</v>
      </c>
      <c r="K15" s="11">
        <f>AVEDEV(Data!$J$2:$J$52)</f>
        <v>1.4676662821991535</v>
      </c>
      <c r="L15" s="11">
        <f>AVEDEV(Data!$K$2:$K$52)</f>
        <v>1.7038831218762016</v>
      </c>
    </row>
    <row r="16" spans="1:15" x14ac:dyDescent="0.25">
      <c r="B16" t="s">
        <v>75</v>
      </c>
      <c r="C16" s="9">
        <f>QUARTILE(Data!$B$2:$B$52,1)</f>
        <v>0.04</v>
      </c>
      <c r="D16" s="11">
        <f>QUARTILE(Data!$C$2:$C$52,1)</f>
        <v>533.5</v>
      </c>
      <c r="E16" s="11">
        <f>QUARTILE(Data!$D$2:$D$52,1)</f>
        <v>523.5</v>
      </c>
      <c r="F16" s="11">
        <f>QUARTILE(Data!$E$2:$E$52,1)</f>
        <v>1055.5</v>
      </c>
      <c r="G16" s="9">
        <f>QUARTILE(Data!$F$2:$F$52,1)</f>
        <v>0.31</v>
      </c>
      <c r="H16" s="11">
        <f>QUARTILE(Data!$G$2:$G$52,1)</f>
        <v>19</v>
      </c>
      <c r="I16" s="11">
        <f>QUARTILE(Data!$H$2:$H$52,1)</f>
        <v>19.399999999999999</v>
      </c>
      <c r="J16" s="11">
        <f>QUARTILE(Data!$I$2:$I$52,1)</f>
        <v>20.45</v>
      </c>
      <c r="K16" s="11">
        <f>QUARTILE(Data!$J$2:$J$52,1)</f>
        <v>19.95</v>
      </c>
      <c r="L16" s="11">
        <f>QUARTILE(Data!$K$2:$K$52,1)</f>
        <v>19.8</v>
      </c>
    </row>
    <row r="17" spans="2:12" x14ac:dyDescent="0.25">
      <c r="B17" t="s">
        <v>76</v>
      </c>
      <c r="C17" s="9">
        <f>QUARTILE(Data!$B$2:$B$52,3)</f>
        <v>0.66</v>
      </c>
      <c r="D17" s="11">
        <f>QUARTILE(Data!$C$2:$C$52,3)</f>
        <v>613</v>
      </c>
      <c r="E17" s="11">
        <f>QUARTILE(Data!$D$2:$D$52,3)</f>
        <v>599</v>
      </c>
      <c r="F17" s="11">
        <f>QUARTILE(Data!$E$2:$E$52,3)</f>
        <v>1212</v>
      </c>
      <c r="G17" s="9">
        <f>QUARTILE(Data!$F$2:$F$52,3)</f>
        <v>1</v>
      </c>
      <c r="H17" s="11">
        <f>QUARTILE(Data!$G$2:$G$52,3)</f>
        <v>23.3</v>
      </c>
      <c r="I17" s="11">
        <f>QUARTILE(Data!$H$2:$H$52,3)</f>
        <v>23.1</v>
      </c>
      <c r="J17" s="11">
        <f>QUARTILE(Data!$I$2:$I$52,3)</f>
        <v>24.15</v>
      </c>
      <c r="K17" s="11">
        <f>QUARTILE(Data!$J$2:$J$52,3)</f>
        <v>23.2</v>
      </c>
      <c r="L17" s="11">
        <f>QUARTILE(Data!$K$2:$K$52,3)</f>
        <v>23.6</v>
      </c>
    </row>
    <row r="18" spans="2:12" x14ac:dyDescent="0.25">
      <c r="B18" t="s">
        <v>77</v>
      </c>
      <c r="C18" s="9">
        <f t="shared" ref="C18:L18" si="2">C17-C16</f>
        <v>0.62</v>
      </c>
      <c r="D18" s="11">
        <f t="shared" si="2"/>
        <v>79.5</v>
      </c>
      <c r="E18" s="11">
        <f t="shared" si="2"/>
        <v>75.5</v>
      </c>
      <c r="F18" s="11">
        <f t="shared" si="2"/>
        <v>156.5</v>
      </c>
      <c r="G18" s="9">
        <f t="shared" si="2"/>
        <v>0.69</v>
      </c>
      <c r="H18" s="11">
        <f t="shared" si="2"/>
        <v>4.3000000000000007</v>
      </c>
      <c r="I18" s="11">
        <f t="shared" si="2"/>
        <v>3.7000000000000028</v>
      </c>
      <c r="J18" s="11">
        <f t="shared" si="2"/>
        <v>3.6999999999999993</v>
      </c>
      <c r="K18" s="11">
        <f t="shared" si="2"/>
        <v>3.25</v>
      </c>
      <c r="L18" s="11">
        <f t="shared" si="2"/>
        <v>3.8000000000000007</v>
      </c>
    </row>
    <row r="19" spans="2:12" x14ac:dyDescent="0.25">
      <c r="B19" t="s">
        <v>78</v>
      </c>
      <c r="C19" s="9">
        <f>PERCENTILE(Data!$B$2:$B$52,0.01)</f>
        <v>0.02</v>
      </c>
      <c r="D19" s="11">
        <f>PERCENTILE(Data!$C$2:$C$52,0.01)</f>
        <v>492.5</v>
      </c>
      <c r="E19" s="11">
        <f>PERCENTILE(Data!$D$2:$D$52,0.01)</f>
        <v>480</v>
      </c>
      <c r="F19" s="11">
        <f>PERCENTILE(Data!$E$2:$E$52,0.01)</f>
        <v>973</v>
      </c>
      <c r="G19" s="9">
        <f>PERCENTILE(Data!$F$2:$F$52,0.01)</f>
        <v>0.13</v>
      </c>
      <c r="H19" s="11">
        <f>PERCENTILE(Data!$G$2:$G$52,0.01)</f>
        <v>16.899999999999999</v>
      </c>
      <c r="I19" s="11">
        <f>PERCENTILE(Data!$H$2:$H$52,0.01)</f>
        <v>18.05</v>
      </c>
      <c r="J19" s="11">
        <f>PERCENTILE(Data!$I$2:$I$52,0.01)</f>
        <v>18.450000000000003</v>
      </c>
      <c r="K19" s="11">
        <f>PERCENTILE(Data!$J$2:$J$52,0.01)</f>
        <v>18.5</v>
      </c>
      <c r="L19" s="11">
        <f>PERCENTILE(Data!$K$2:$K$52,0.01)</f>
        <v>18.200000000000003</v>
      </c>
    </row>
    <row r="20" spans="2:12" x14ac:dyDescent="0.25">
      <c r="B20" t="s">
        <v>79</v>
      </c>
      <c r="C20" s="9">
        <f>PERCENTILE(Data!$B$2:$B$52,0.05)</f>
        <v>2.5000000000000001E-2</v>
      </c>
      <c r="D20" s="11">
        <f>PERCENTILE(Data!$C$2:$C$52,0.05)</f>
        <v>511</v>
      </c>
      <c r="E20" s="11">
        <f>PERCENTILE(Data!$D$2:$D$52,0.05)</f>
        <v>494</v>
      </c>
      <c r="F20" s="11">
        <f>PERCENTILE(Data!$E$2:$E$52,0.05)</f>
        <v>1005</v>
      </c>
      <c r="G20" s="9">
        <f>PERCENTILE(Data!$F$2:$F$52,0.05)</f>
        <v>0.19500000000000001</v>
      </c>
      <c r="H20" s="11">
        <f>PERCENTILE(Data!$G$2:$G$52,0.05)</f>
        <v>17.8</v>
      </c>
      <c r="I20" s="11">
        <f>PERCENTILE(Data!$H$2:$H$52,0.05)</f>
        <v>18.5</v>
      </c>
      <c r="J20" s="11">
        <f>PERCENTILE(Data!$I$2:$I$52,0.05)</f>
        <v>19.149999999999999</v>
      </c>
      <c r="K20" s="11">
        <f>PERCENTILE(Data!$J$2:$J$52,0.05)</f>
        <v>19.100000000000001</v>
      </c>
      <c r="L20" s="11">
        <f>PERCENTILE(Data!$K$2:$K$52,0.05)</f>
        <v>18.850000000000001</v>
      </c>
    </row>
    <row r="21" spans="2:12" x14ac:dyDescent="0.25">
      <c r="B21" t="s">
        <v>80</v>
      </c>
      <c r="C21" s="9">
        <f>PERCENTILE(Data!$B$2:$B$52,0.95)</f>
        <v>1</v>
      </c>
      <c r="D21" s="11">
        <f>PERCENTILE(Data!$C$2:$C$52,0.95)</f>
        <v>640.5</v>
      </c>
      <c r="E21" s="11">
        <f>PERCENTILE(Data!$D$2:$D$52,0.95)</f>
        <v>633</v>
      </c>
      <c r="F21" s="11">
        <f>PERCENTILE(Data!$E$2:$E$52,0.95)</f>
        <v>1273</v>
      </c>
      <c r="G21" s="9">
        <f>PERCENTILE(Data!$F$2:$F$52,0.95)</f>
        <v>1</v>
      </c>
      <c r="H21" s="11">
        <f>PERCENTILE(Data!$G$2:$G$52,0.95)</f>
        <v>24.9</v>
      </c>
      <c r="I21" s="11">
        <f>PERCENTILE(Data!$H$2:$H$52,0.95)</f>
        <v>24.3</v>
      </c>
      <c r="J21" s="11">
        <f>PERCENTILE(Data!$I$2:$I$52,0.95)</f>
        <v>25.25</v>
      </c>
      <c r="K21" s="11">
        <f>PERCENTILE(Data!$J$2:$J$52,0.95)</f>
        <v>24.25</v>
      </c>
      <c r="L21" s="11">
        <f>PERCENTILE(Data!$K$2:$K$52,0.95)</f>
        <v>24.75</v>
      </c>
    </row>
    <row r="22" spans="2:12" x14ac:dyDescent="0.25">
      <c r="B22" t="s">
        <v>81</v>
      </c>
      <c r="C22" s="9">
        <f>PERCENTILE(Data!$B$2:$B$52,0.99)</f>
        <v>1</v>
      </c>
      <c r="D22" s="11">
        <f>PERCENTILE(Data!$C$2:$C$52,0.99)</f>
        <v>643</v>
      </c>
      <c r="E22" s="11">
        <f>PERCENTILE(Data!$D$2:$D$52,0.99)</f>
        <v>650</v>
      </c>
      <c r="F22" s="11">
        <f>PERCENTILE(Data!$E$2:$E$52,0.99)</f>
        <v>1293</v>
      </c>
      <c r="G22" s="9">
        <f>PERCENTILE(Data!$F$2:$F$52,0.99)</f>
        <v>1</v>
      </c>
      <c r="H22" s="11">
        <f>PERCENTILE(Data!$G$2:$G$52,0.99)</f>
        <v>25.45</v>
      </c>
      <c r="I22" s="11">
        <f>PERCENTILE(Data!$H$2:$H$52,0.99)</f>
        <v>25.200000000000003</v>
      </c>
      <c r="J22" s="11">
        <f>PERCENTILE(Data!$I$2:$I$52,0.99)</f>
        <v>25.95</v>
      </c>
      <c r="K22" s="11">
        <f>PERCENTILE(Data!$J$2:$J$52,0.99)</f>
        <v>24.799999999999997</v>
      </c>
      <c r="L22" s="11">
        <f>PERCENTILE(Data!$K$2:$K$52,0.99)</f>
        <v>25.45</v>
      </c>
    </row>
    <row r="24" spans="2:12" x14ac:dyDescent="0.25">
      <c r="B24" t="s">
        <v>82</v>
      </c>
    </row>
    <row r="25" spans="2:12" x14ac:dyDescent="0.25">
      <c r="B25" t="s">
        <v>83</v>
      </c>
      <c r="C25" s="10">
        <f>_xlfn.VAR.S(Data!$B$2:$B$52)</f>
        <v>0.12444407843137249</v>
      </c>
      <c r="D25" s="10">
        <f>_xlfn.VAR.S(Data!$C$2:$C$52)</f>
        <v>2085.4658823529412</v>
      </c>
      <c r="E25" s="10">
        <f>_xlfn.VAR.S(Data!$D$2:$D$52)</f>
        <v>2220.4258823529408</v>
      </c>
      <c r="F25" s="10">
        <f>_xlfn.VAR.S(Data!$E$2:$E$52)</f>
        <v>8555.2901960784311</v>
      </c>
      <c r="G25" s="10">
        <f>_xlfn.VAR.S(Data!$F$2:$F$52)</f>
        <v>0.10330337254901976</v>
      </c>
      <c r="H25" s="10">
        <f>_xlfn.VAR.S(Data!$G$2:$G$52)</f>
        <v>5.5397960784314639</v>
      </c>
      <c r="I25" s="10">
        <f>_xlfn.VAR.S(Data!$H$2:$H$52)</f>
        <v>3.928282352941177</v>
      </c>
      <c r="J25" s="10">
        <f>_xlfn.VAR.S(Data!$I$2:$I$52)</f>
        <v>4.2736078431372535</v>
      </c>
      <c r="K25" s="10">
        <f>_xlfn.VAR.S(Data!$J$2:$J$52)</f>
        <v>3.0253490196078441</v>
      </c>
      <c r="L25" s="10">
        <f>_xlfn.VAR.S(Data!$K$2:$K$52)</f>
        <v>4.083207843137254</v>
      </c>
    </row>
    <row r="26" spans="2:12" x14ac:dyDescent="0.25">
      <c r="B26" t="s">
        <v>84</v>
      </c>
      <c r="C26" s="11">
        <f>SKEW(Data!$B$2:$B$52)</f>
        <v>0.34644954172409398</v>
      </c>
      <c r="D26" s="11">
        <f>SKEW(Data!$C$2:$C$52)</f>
        <v>0.27269343144412211</v>
      </c>
      <c r="E26" s="11">
        <f>SKEW(Data!$D$2:$D$52)</f>
        <v>0.3650402767345613</v>
      </c>
      <c r="F26" s="11">
        <f>SKEW(Data!$E$2:$E$52)</f>
        <v>0.310903314463231</v>
      </c>
      <c r="G26" s="11">
        <f>SKEW(Data!$F$2:$F$52)</f>
        <v>-0.19798941941194964</v>
      </c>
      <c r="H26" s="11">
        <f>SKEW(Data!$G$2:$G$52)</f>
        <v>0.35266046348699226</v>
      </c>
      <c r="I26" s="11">
        <f>SKEW(Data!$H$2:$H$52)</f>
        <v>0.33268329492202497</v>
      </c>
      <c r="J26" s="11">
        <f>SKEW(Data!$I$2:$I$52)</f>
        <v>0.26936607969318788</v>
      </c>
      <c r="K26" s="11">
        <f>SKEW(Data!$J$2:$J$52)</f>
        <v>0.21882320057656107</v>
      </c>
      <c r="L26" s="11">
        <f>SKEW(Data!$K$2:$K$52)</f>
        <v>0.31980964930490613</v>
      </c>
    </row>
    <row r="27" spans="2:12" x14ac:dyDescent="0.25">
      <c r="B27" t="s">
        <v>85</v>
      </c>
      <c r="C27" s="11">
        <f>KURT(Data!$B$2:$B$52)</f>
        <v>-1.3806949487166642</v>
      </c>
      <c r="D27" s="11">
        <f>KURT(Data!$C$2:$C$52)</f>
        <v>-1.2203713615993723</v>
      </c>
      <c r="E27" s="11">
        <f>KURT(Data!$D$2:$D$52)</f>
        <v>-0.92584342902584105</v>
      </c>
      <c r="F27" s="11">
        <f>KURT(Data!$E$2:$E$52)</f>
        <v>-1.1054606508753464</v>
      </c>
      <c r="G27" s="11">
        <f>KURT(Data!$F$2:$F$52)</f>
        <v>-1.6319703522639701</v>
      </c>
      <c r="H27" s="11">
        <f>KURT(Data!$G$2:$G$52)</f>
        <v>-0.87930742931424044</v>
      </c>
      <c r="I27" s="11">
        <f>KURT(Data!$H$2:$H$52)</f>
        <v>-0.97920970536511875</v>
      </c>
      <c r="J27" s="11">
        <f>KURT(Data!$I$2:$I$52)</f>
        <v>-0.98209363761055712</v>
      </c>
      <c r="K27" s="11">
        <f>KURT(Data!$J$2:$J$52)</f>
        <v>-0.95603307858204767</v>
      </c>
      <c r="L27" s="11">
        <f>KURT(Data!$K$2:$K$52)</f>
        <v>-0.9835240887658383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Data_Hist1</vt:lpstr>
      <vt:lpstr>Data_Summ1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Didn't change for DADM 5e</dc:description>
  <cp:lastModifiedBy>Chris Albright</cp:lastModifiedBy>
  <dcterms:created xsi:type="dcterms:W3CDTF">2007-05-15T19:02:26Z</dcterms:created>
  <dcterms:modified xsi:type="dcterms:W3CDTF">2018-04-25T15:23:57Z</dcterms:modified>
</cp:coreProperties>
</file>